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ma\Desktop\Designworks\Glulam shed 2025\Final documents for tender\"/>
    </mc:Choice>
  </mc:AlternateContent>
  <xr:revisionPtr revIDLastSave="0" documentId="13_ncr:1_{530275DB-92D8-4BE0-9652-E879A3B04E3D}" xr6:coauthVersionLast="47" xr6:coauthVersionMax="47" xr10:uidLastSave="{00000000-0000-0000-0000-000000000000}"/>
  <bookViews>
    <workbookView xWindow="-110" yWindow="-110" windowWidth="25820" windowHeight="15500" xr2:uid="{19F52468-2245-488B-81CB-018FA6736722}"/>
  </bookViews>
  <sheets>
    <sheet name="Boq for superstructure" sheetId="9" r:id="rId1"/>
    <sheet name="Boq foundation cost" sheetId="2" r:id="rId2"/>
    <sheet name="details for super structure" sheetId="10" r:id="rId3"/>
    <sheet name="details for foundation" sheetId="4" r:id="rId4"/>
  </sheets>
  <definedNames>
    <definedName name="_xlnm.Print_Area" localSheetId="0">'Boq for superstructure'!$A$1:$K$64</definedName>
    <definedName name="_xlnm.Print_Area" localSheetId="1">'Boq foundation cost'!$A$1:$K$108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0" i="4" l="1"/>
  <c r="G94" i="2"/>
  <c r="G121" i="4"/>
  <c r="G120" i="4"/>
  <c r="H120" i="4" s="1"/>
  <c r="J94" i="2"/>
  <c r="H95" i="10"/>
  <c r="G45" i="9" s="1"/>
  <c r="H94" i="10"/>
  <c r="G44" i="9" s="1"/>
  <c r="K86" i="10"/>
  <c r="G42" i="9" s="1"/>
  <c r="K83" i="10"/>
  <c r="M78" i="10"/>
  <c r="G40" i="9" s="1"/>
  <c r="K67" i="10"/>
  <c r="K66" i="10"/>
  <c r="M62" i="10"/>
  <c r="K59" i="10"/>
  <c r="K55" i="10"/>
  <c r="M52" i="10"/>
  <c r="K49" i="10"/>
  <c r="K45" i="10"/>
  <c r="K43" i="10"/>
  <c r="K38" i="10"/>
  <c r="K34" i="10"/>
  <c r="M20" i="10"/>
  <c r="M11" i="10"/>
  <c r="K6" i="10"/>
  <c r="G95" i="10"/>
  <c r="F95" i="10"/>
  <c r="F45" i="10"/>
  <c r="M114" i="4"/>
  <c r="J99" i="4"/>
  <c r="N96" i="4"/>
  <c r="J91" i="4"/>
  <c r="J87" i="4"/>
  <c r="J84" i="4"/>
  <c r="J78" i="4"/>
  <c r="N75" i="4"/>
  <c r="J71" i="4"/>
  <c r="J67" i="4"/>
  <c r="J64" i="4"/>
  <c r="J56" i="4"/>
  <c r="H52" i="4"/>
  <c r="L41" i="4"/>
  <c r="J31" i="4"/>
  <c r="P26" i="4"/>
  <c r="J20" i="4"/>
  <c r="J16" i="4"/>
  <c r="J13" i="4"/>
  <c r="J10" i="4"/>
  <c r="J6" i="4"/>
  <c r="G86" i="10"/>
  <c r="I86" i="10" s="1"/>
  <c r="G85" i="10"/>
  <c r="F85" i="10"/>
  <c r="G84" i="10"/>
  <c r="F84" i="10"/>
  <c r="C83" i="10"/>
  <c r="I83" i="10" s="1"/>
  <c r="G83" i="10"/>
  <c r="F83" i="10"/>
  <c r="H83" i="10" s="1"/>
  <c r="I76" i="10"/>
  <c r="K76" i="10" s="1"/>
  <c r="G76" i="10"/>
  <c r="G78" i="10"/>
  <c r="I78" i="10" s="1"/>
  <c r="K78" i="10" s="1"/>
  <c r="G77" i="10"/>
  <c r="I77" i="10" s="1"/>
  <c r="K77" i="10" s="1"/>
  <c r="G75" i="10"/>
  <c r="I75" i="10" s="1"/>
  <c r="K75" i="10" s="1"/>
  <c r="G74" i="10"/>
  <c r="I74" i="10"/>
  <c r="K74" i="10" s="1"/>
  <c r="G73" i="10"/>
  <c r="I73" i="10" s="1"/>
  <c r="K73" i="10" s="1"/>
  <c r="G72" i="10"/>
  <c r="I72" i="10" s="1"/>
  <c r="K72" i="10" s="1"/>
  <c r="F91" i="10"/>
  <c r="F92" i="10"/>
  <c r="F93" i="10"/>
  <c r="F94" i="10"/>
  <c r="F90" i="10"/>
  <c r="F67" i="10"/>
  <c r="H67" i="10" s="1"/>
  <c r="J67" i="10" s="1"/>
  <c r="F66" i="10"/>
  <c r="H66" i="10" s="1"/>
  <c r="J66" i="10" s="1"/>
  <c r="G62" i="10"/>
  <c r="I62" i="10" s="1"/>
  <c r="K62" i="10" s="1"/>
  <c r="L62" i="10" s="1"/>
  <c r="F59" i="10"/>
  <c r="H59" i="10" s="1"/>
  <c r="J59" i="10" s="1"/>
  <c r="G32" i="9" s="1"/>
  <c r="F55" i="10"/>
  <c r="H55" i="10" s="1"/>
  <c r="J55" i="10" s="1"/>
  <c r="G30" i="9" s="1"/>
  <c r="G52" i="10"/>
  <c r="I52" i="10" s="1"/>
  <c r="K52" i="10" s="1"/>
  <c r="L52" i="10" s="1"/>
  <c r="F49" i="10"/>
  <c r="H49" i="10" s="1"/>
  <c r="J49" i="10" s="1"/>
  <c r="H45" i="10"/>
  <c r="J45" i="10" s="1"/>
  <c r="F43" i="10"/>
  <c r="H43" i="10" s="1"/>
  <c r="F42" i="10"/>
  <c r="H42" i="10" s="1"/>
  <c r="F38" i="10"/>
  <c r="H38" i="10" s="1"/>
  <c r="F37" i="10"/>
  <c r="H37" i="10" s="1"/>
  <c r="F36" i="10"/>
  <c r="H36" i="10" s="1"/>
  <c r="F33" i="10"/>
  <c r="H33" i="10" s="1"/>
  <c r="F34" i="10"/>
  <c r="H34" i="10" s="1"/>
  <c r="F32" i="10"/>
  <c r="H32" i="10" s="1"/>
  <c r="F31" i="10"/>
  <c r="H31" i="10" s="1"/>
  <c r="F30" i="10"/>
  <c r="H30" i="10" s="1"/>
  <c r="F29" i="10"/>
  <c r="H29" i="10" s="1"/>
  <c r="F28" i="10"/>
  <c r="H28" i="10" s="1"/>
  <c r="F27" i="10"/>
  <c r="H27" i="10" s="1"/>
  <c r="F26" i="10"/>
  <c r="H26" i="10" s="1"/>
  <c r="F25" i="10"/>
  <c r="H25" i="10" s="1"/>
  <c r="F24" i="10"/>
  <c r="H24" i="10" s="1"/>
  <c r="G20" i="10"/>
  <c r="I20" i="10" s="1"/>
  <c r="K20" i="10" s="1"/>
  <c r="G19" i="10"/>
  <c r="I19" i="10" s="1"/>
  <c r="K19" i="10" s="1"/>
  <c r="F16" i="10"/>
  <c r="H16" i="10" s="1"/>
  <c r="J16" i="10" s="1"/>
  <c r="K16" i="10" s="1"/>
  <c r="G17" i="9" s="1"/>
  <c r="G12" i="10"/>
  <c r="I12" i="10" s="1"/>
  <c r="K12" i="10" s="1"/>
  <c r="G11" i="10"/>
  <c r="I11" i="10" s="1"/>
  <c r="K11" i="10" s="1"/>
  <c r="F7" i="10"/>
  <c r="H7" i="10" s="1"/>
  <c r="F6" i="10"/>
  <c r="H6" i="10" s="1"/>
  <c r="G16" i="4"/>
  <c r="G13" i="4"/>
  <c r="C10" i="4"/>
  <c r="G87" i="2" l="1"/>
  <c r="G36" i="9"/>
  <c r="G37" i="9"/>
  <c r="G33" i="9"/>
  <c r="G28" i="9"/>
  <c r="G26" i="9"/>
  <c r="H84" i="10"/>
  <c r="I84" i="10" s="1"/>
  <c r="H85" i="10"/>
  <c r="I85" i="10" s="1"/>
  <c r="G90" i="10"/>
  <c r="L72" i="10"/>
  <c r="J36" i="10"/>
  <c r="G22" i="9" s="1"/>
  <c r="G29" i="9"/>
  <c r="J24" i="10"/>
  <c r="G21" i="9" s="1"/>
  <c r="J42" i="10"/>
  <c r="G25" i="9" s="1"/>
  <c r="L19" i="10"/>
  <c r="G18" i="9" s="1"/>
  <c r="J6" i="10"/>
  <c r="G11" i="9" s="1"/>
  <c r="L11" i="10"/>
  <c r="G14" i="9" s="1"/>
  <c r="G114" i="4"/>
  <c r="I114" i="4" s="1"/>
  <c r="J114" i="4" s="1"/>
  <c r="G115" i="4"/>
  <c r="I115" i="4" s="1"/>
  <c r="J83" i="10" l="1"/>
  <c r="F91" i="4"/>
  <c r="H91" i="4" s="1"/>
  <c r="G99" i="4"/>
  <c r="I99" i="4" s="1"/>
  <c r="E107" i="4" s="1"/>
  <c r="G87" i="4"/>
  <c r="I87" i="4" s="1"/>
  <c r="G84" i="4"/>
  <c r="I84" i="4" s="1"/>
  <c r="G56" i="4"/>
  <c r="G78" i="4"/>
  <c r="I78" i="4" s="1"/>
  <c r="I75" i="4"/>
  <c r="J75" i="4" s="1"/>
  <c r="F75" i="4"/>
  <c r="G67" i="4"/>
  <c r="I67" i="4" s="1"/>
  <c r="G64" i="4"/>
  <c r="I64" i="4" s="1"/>
  <c r="F71" i="4"/>
  <c r="H71" i="4" s="1"/>
  <c r="G57" i="4"/>
  <c r="R48" i="4"/>
  <c r="N48" i="4"/>
  <c r="J48" i="4"/>
  <c r="F48" i="4"/>
  <c r="R47" i="4"/>
  <c r="J47" i="4"/>
  <c r="N47" i="4"/>
  <c r="F47" i="4"/>
  <c r="F41" i="4"/>
  <c r="H41" i="4" s="1"/>
  <c r="F40" i="4"/>
  <c r="H40" i="4" s="1"/>
  <c r="I40" i="4" s="1"/>
  <c r="G37" i="2" s="1"/>
  <c r="F20" i="4"/>
  <c r="H20" i="4" s="1"/>
  <c r="J27" i="4"/>
  <c r="F27" i="4"/>
  <c r="J25" i="4"/>
  <c r="F25" i="4"/>
  <c r="F31" i="4"/>
  <c r="G6" i="4"/>
  <c r="I6" i="4" s="1"/>
  <c r="H56" i="4" l="1"/>
  <c r="G13" i="2"/>
  <c r="G14" i="2" s="1"/>
  <c r="J14" i="2" s="1"/>
  <c r="G54" i="2"/>
  <c r="J54" i="2" s="1"/>
  <c r="G48" i="2"/>
  <c r="J48" i="2" s="1"/>
  <c r="G51" i="2"/>
  <c r="J51" i="2" s="1"/>
  <c r="G60" i="2"/>
  <c r="G65" i="2"/>
  <c r="J65" i="2" s="1"/>
  <c r="G68" i="2"/>
  <c r="J68" i="2" s="1"/>
  <c r="G77" i="2"/>
  <c r="J77" i="2" s="1"/>
  <c r="G71" i="2"/>
  <c r="J71" i="2" s="1"/>
  <c r="G26" i="2"/>
  <c r="J26" i="2" s="1"/>
  <c r="L75" i="4"/>
  <c r="G43" i="2"/>
  <c r="S47" i="4"/>
  <c r="U47" i="4" s="1"/>
  <c r="C51" i="4" s="1"/>
  <c r="E51" i="4" s="1"/>
  <c r="S48" i="4"/>
  <c r="U48" i="4" s="1"/>
  <c r="C52" i="4" s="1"/>
  <c r="E52" i="4" s="1"/>
  <c r="K24" i="4"/>
  <c r="M24" i="4" s="1"/>
  <c r="H31" i="4"/>
  <c r="F51" i="4" l="1"/>
  <c r="G40" i="2" s="1"/>
  <c r="D107" i="4"/>
  <c r="G57" i="2"/>
  <c r="J57" i="2" s="1"/>
  <c r="G29" i="2"/>
  <c r="J29" i="2" s="1"/>
  <c r="G32" i="2"/>
  <c r="J32" i="2" s="1"/>
  <c r="C107" i="4"/>
  <c r="J60" i="2"/>
  <c r="F96" i="4"/>
  <c r="G10" i="4"/>
  <c r="J96" i="4" l="1"/>
  <c r="L96" i="4" s="1"/>
  <c r="I10" i="4"/>
  <c r="I13" i="4"/>
  <c r="I16" i="4"/>
  <c r="J13" i="2"/>
  <c r="G74" i="2" l="1"/>
  <c r="J74" i="2" s="1"/>
  <c r="G23" i="2"/>
  <c r="J23" i="2" s="1"/>
  <c r="J37" i="2"/>
  <c r="B107" i="4" l="1"/>
  <c r="G17" i="2"/>
  <c r="J17" i="2" s="1"/>
  <c r="G20" i="2"/>
  <c r="J20" i="2" s="1"/>
  <c r="J40" i="2"/>
  <c r="F107" i="4" l="1"/>
  <c r="G82" i="2" s="1"/>
  <c r="J4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Bishal Subba</author>
  </authors>
  <commentList>
    <comment ref="C10" authorId="0" shapeId="0" xr:uid="{DD453E53-7729-4F97-ADC0-A86525A49327}">
      <text>
        <r>
          <rPr>
            <b/>
            <sz val="9"/>
            <color indexed="81"/>
            <rFont val="Tahoma"/>
            <charset val="1"/>
          </rPr>
          <t>Bishal Subba:</t>
        </r>
        <r>
          <rPr>
            <sz val="9"/>
            <color indexed="81"/>
            <rFont val="Tahoma"/>
            <charset val="1"/>
          </rPr>
          <t xml:space="preserve">
50*2 length on both side, 25x2, width on both side
</t>
        </r>
      </text>
    </comment>
  </commentList>
</comments>
</file>

<file path=xl/sharedStrings.xml><?xml version="1.0" encoding="utf-8"?>
<sst xmlns="http://schemas.openxmlformats.org/spreadsheetml/2006/main" count="743" uniqueCount="268">
  <si>
    <t>Description</t>
  </si>
  <si>
    <t>Qty</t>
  </si>
  <si>
    <t>Unit</t>
  </si>
  <si>
    <t>Rate</t>
  </si>
  <si>
    <t>Amount</t>
  </si>
  <si>
    <t>Remarks</t>
  </si>
  <si>
    <t>SM0072</t>
  </si>
  <si>
    <t>Sl no</t>
  </si>
  <si>
    <t>Trenches Excavation</t>
  </si>
  <si>
    <t>Soling</t>
  </si>
  <si>
    <t>Providing and laying Hand packed stone filling or soling with stones.</t>
  </si>
  <si>
    <t>Plain Cement concrete</t>
  </si>
  <si>
    <t>Clearing of Site</t>
  </si>
  <si>
    <t>Clearing grass including removal of rubbish within 50m of site.</t>
  </si>
  <si>
    <t>CG0001</t>
  </si>
  <si>
    <t>kg</t>
  </si>
  <si>
    <t>m</t>
  </si>
  <si>
    <t>Reinforced cement concrete</t>
  </si>
  <si>
    <t>RC0001</t>
  </si>
  <si>
    <t>FOUNDATION</t>
  </si>
  <si>
    <t>Back Filling</t>
  </si>
  <si>
    <t>Filling of trenches,sides of foundations etc.inlayers&lt;200mm using selected excavated earth, ramming etc. within lead 50 m &amp; lift 1.5m</t>
  </si>
  <si>
    <t>EW0195</t>
  </si>
  <si>
    <t>Reinforcement</t>
  </si>
  <si>
    <t>Providing &amp; fixing Thermo-Mechanically Treated reinforcement bar (YieldStrength500MPa) for R.C.Cwork including cutting,bending,
binding and placing in position complete</t>
  </si>
  <si>
    <t>RC0083</t>
  </si>
  <si>
    <t>Formwork</t>
  </si>
  <si>
    <t>Providing &amp; fixing centering and shuttering (formwork), including strutting, propping etc. and removal of formwork Foundation and plinth etc.</t>
  </si>
  <si>
    <t>RC0090</t>
  </si>
  <si>
    <t>sq.m</t>
  </si>
  <si>
    <t>CW0008</t>
  </si>
  <si>
    <t>Providing and laying in position plain cement concrete excluding the cost of centering and shuttering - All work upto plinth level. 1:4:8 (1 cement : 4 sand : 8 graded crushed rock 40 mm nominal size)</t>
  </si>
  <si>
    <t>SIMPLIFIED BOQ</t>
  </si>
  <si>
    <t>L</t>
  </si>
  <si>
    <t>Kg</t>
  </si>
  <si>
    <t>ITEM OF WORK</t>
  </si>
  <si>
    <t>W</t>
  </si>
  <si>
    <t>H</t>
  </si>
  <si>
    <t>QTY</t>
  </si>
  <si>
    <t>UNIT</t>
  </si>
  <si>
    <t>FOUNDATION EXCAVTION</t>
  </si>
  <si>
    <t>NOS</t>
  </si>
  <si>
    <t>cu.m</t>
  </si>
  <si>
    <t>TOTAL</t>
  </si>
  <si>
    <t>STONE SOLING</t>
  </si>
  <si>
    <t>BACK FILLING</t>
  </si>
  <si>
    <t>RCC M25</t>
  </si>
  <si>
    <t>PEDESTAL</t>
  </si>
  <si>
    <t>FOOTING</t>
  </si>
  <si>
    <t>G.TOTAL</t>
  </si>
  <si>
    <t>FORM WORK</t>
  </si>
  <si>
    <t>Sq.m</t>
  </si>
  <si>
    <t>REINFORCEMENT</t>
  </si>
  <si>
    <t>DIA</t>
  </si>
  <si>
    <t>MAIN REIFORCMENT</t>
  </si>
  <si>
    <t>SHEAR REIFORCMENT</t>
  </si>
  <si>
    <t>Earthwork in excavation over areas, depth &gt; 300mm, width &gt; 1.5m, area &gt; 10 Sq.m on plan, including disposal of excavated earth within 50m lead and 1.5m lift &amp; disposed soil to be neatly dressed. All types of soil</t>
  </si>
  <si>
    <t>Providing &amp; laying in position reinforced cement concrete excluding the cost of centering, shuttering and reinforcement-all work upto plinth level 1:1:2 (1 cement : 1 sand : 2 graded crushed rock 20 mm nominal size)</t>
  </si>
  <si>
    <t>FLOORING</t>
  </si>
  <si>
    <t>REINFORCEMENT IN SHORTER DIRECTION</t>
  </si>
  <si>
    <t>REINFORCEMNT IN LONGER DIRECTION</t>
  </si>
  <si>
    <t>CLEARING OF SITE</t>
  </si>
  <si>
    <t>Surface dressing of ground, including removal of vegetations and inequalities &lt; 150mm deep, disposal of rubbish within 50m lead and  1.5m lifts in all types of soil</t>
  </si>
  <si>
    <t>EW0002</t>
  </si>
  <si>
    <r>
      <t>m</t>
    </r>
    <r>
      <rPr>
        <vertAlign val="superscript"/>
        <sz val="12"/>
        <color theme="1"/>
        <rFont val="Aptos"/>
        <family val="2"/>
      </rPr>
      <t>2</t>
    </r>
  </si>
  <si>
    <r>
      <t>m</t>
    </r>
    <r>
      <rPr>
        <vertAlign val="superscript"/>
        <sz val="12"/>
        <color theme="1"/>
        <rFont val="Aptos"/>
        <family val="2"/>
      </rPr>
      <t>3</t>
    </r>
  </si>
  <si>
    <t>CONCRETE FLOORING</t>
  </si>
  <si>
    <t>PLINTH BEAMS</t>
  </si>
  <si>
    <t>PLINTH BEAM</t>
  </si>
  <si>
    <t>Nos</t>
  </si>
  <si>
    <t>P1</t>
  </si>
  <si>
    <t>P3</t>
  </si>
  <si>
    <t>T1</t>
  </si>
  <si>
    <t>T2</t>
  </si>
  <si>
    <t>T3</t>
  </si>
  <si>
    <t>Flooring</t>
  </si>
  <si>
    <t>QUANTITY ESTIMATION FOR CIVIL WORKS FOR THE SHED ONLY SUPER STRUCTURE NOT INCLUDED</t>
  </si>
  <si>
    <t>F1</t>
  </si>
  <si>
    <t>PCC 1:4:8</t>
  </si>
  <si>
    <t xml:space="preserve">Reinforced cement concrete </t>
  </si>
  <si>
    <t>Lx</t>
  </si>
  <si>
    <t>DIAx</t>
  </si>
  <si>
    <t>NOSx</t>
  </si>
  <si>
    <t xml:space="preserve"> REInFORCMENT IN X dir</t>
  </si>
  <si>
    <t xml:space="preserve"> REInFORCMENT IN Y dir</t>
  </si>
  <si>
    <t>Ly</t>
  </si>
  <si>
    <t>DIAy</t>
  </si>
  <si>
    <t>NOSy</t>
  </si>
  <si>
    <t>TOP</t>
  </si>
  <si>
    <t>BOTTOM</t>
  </si>
  <si>
    <t>No of footing</t>
  </si>
  <si>
    <t>Grand total</t>
  </si>
  <si>
    <t>FOOTING FORMWORK</t>
  </si>
  <si>
    <t>PEDESTAL FORMWORK</t>
  </si>
  <si>
    <t>L(T1)</t>
  </si>
  <si>
    <t>NOS/Layer</t>
  </si>
  <si>
    <t>L(T2)</t>
  </si>
  <si>
    <t>L(T3)</t>
  </si>
  <si>
    <t>Total/layer</t>
  </si>
  <si>
    <t>No of layers</t>
  </si>
  <si>
    <t>G.Total</t>
  </si>
  <si>
    <t>SHEAR REINFORCMENT</t>
  </si>
  <si>
    <t>NO of bars</t>
  </si>
  <si>
    <t>REINFORCEMENT/PEDESTAL</t>
  </si>
  <si>
    <t>No of pedestals</t>
  </si>
  <si>
    <t>total</t>
  </si>
  <si>
    <t>G.total</t>
  </si>
  <si>
    <t>PLINTH FORMWORK</t>
  </si>
  <si>
    <t>Plinth beam</t>
  </si>
  <si>
    <t>No of beams</t>
  </si>
  <si>
    <t>RCC</t>
  </si>
  <si>
    <t>EXCVATION</t>
  </si>
  <si>
    <t>Shed dimension : 50m X 20m X 4m</t>
  </si>
  <si>
    <t>Location:NRDCL sawmill area, Ramtokto, Thimphu</t>
  </si>
  <si>
    <t>Estimated using : BSR 2025</t>
  </si>
  <si>
    <t>EW0031</t>
  </si>
  <si>
    <t>GLULAM SHED 50X20 FOUNDATION WORKS</t>
  </si>
  <si>
    <t>Particulars</t>
  </si>
  <si>
    <t>Length</t>
  </si>
  <si>
    <t>nos</t>
  </si>
  <si>
    <t>M20</t>
  </si>
  <si>
    <t>Dia</t>
  </si>
  <si>
    <t>base plate C</t>
  </si>
  <si>
    <t>base plate B</t>
  </si>
  <si>
    <t>Qty/pedestal</t>
  </si>
  <si>
    <t>Pedestal</t>
  </si>
  <si>
    <t>Total qty</t>
  </si>
  <si>
    <t>BOLTS AND TEMPLATE PLATES</t>
  </si>
  <si>
    <t>SW0080</t>
  </si>
  <si>
    <t>Anchor Bolts</t>
  </si>
  <si>
    <t>Template Plate 5 mm</t>
  </si>
  <si>
    <t>Lumpsum</t>
  </si>
  <si>
    <t>Supply and installation of 5 mm thick CNC-cut template plates of size 280mm x 530 mm (A), as per the  drawings.</t>
  </si>
  <si>
    <t>QUANTITY ESTIMATION FOR  SUPER STRUCTURE ONLY</t>
  </si>
  <si>
    <t>COLUMN</t>
  </si>
  <si>
    <t>PART</t>
  </si>
  <si>
    <t>ISHB 300</t>
  </si>
  <si>
    <t>W/Column</t>
  </si>
  <si>
    <t>Total W</t>
  </si>
  <si>
    <t>ISHB 200</t>
  </si>
  <si>
    <t>COLUMN CAP</t>
  </si>
  <si>
    <t>Column cap (300x300x12)</t>
  </si>
  <si>
    <t>L(m)</t>
  </si>
  <si>
    <t>b(m)</t>
  </si>
  <si>
    <t>h(m)</t>
  </si>
  <si>
    <t>L or Height (m)</t>
  </si>
  <si>
    <t>vol(m3)</t>
  </si>
  <si>
    <t>density of steel(kg/m3)</t>
  </si>
  <si>
    <t>Total weight (kg)</t>
  </si>
  <si>
    <t>Total volume(m3)</t>
  </si>
  <si>
    <t>Cap stiffner (150x121)</t>
  </si>
  <si>
    <t>kg/m</t>
  </si>
  <si>
    <t>W/tube</t>
  </si>
  <si>
    <t>COLUMN  BRACING</t>
  </si>
  <si>
    <t>COMPONENTS OF COLUMN BRACING</t>
  </si>
  <si>
    <t>Plate 1 (attached to tube)</t>
  </si>
  <si>
    <t>Plate 2 (attached to col)</t>
  </si>
  <si>
    <t>GIRT</t>
  </si>
  <si>
    <t>RHS 122X61X3.6</t>
  </si>
  <si>
    <t>W/girt</t>
  </si>
  <si>
    <t>RHS 122X61X3.7</t>
  </si>
  <si>
    <t>RHS 122X61X3.8</t>
  </si>
  <si>
    <t>RHS 122X61X3.9</t>
  </si>
  <si>
    <t>UA 100x65x8</t>
  </si>
  <si>
    <t>GIRT CONNECTION ANGLE (100x65x8)</t>
  </si>
  <si>
    <t xml:space="preserve">UA 200X100X10 </t>
  </si>
  <si>
    <t>PURLIN</t>
  </si>
  <si>
    <t>TRUSS</t>
  </si>
  <si>
    <t>kg/truss</t>
  </si>
  <si>
    <t>W/truss</t>
  </si>
  <si>
    <t>TRUSS BASE PLATE</t>
  </si>
  <si>
    <t>tRUSS (300x300x12)</t>
  </si>
  <si>
    <t>TRUSS CONNECTION ANGLE (100x100x8)</t>
  </si>
  <si>
    <t>EA 100x100x8</t>
  </si>
  <si>
    <t>Kg/m</t>
  </si>
  <si>
    <t>W/angle</t>
  </si>
  <si>
    <t>TIE RUNNER</t>
  </si>
  <si>
    <t>SHS 72X72X3.2</t>
  </si>
  <si>
    <t>W/TIE</t>
  </si>
  <si>
    <t>Plate (150x145x6)</t>
  </si>
  <si>
    <t>COMPONENTS OF TIE RUNNER</t>
  </si>
  <si>
    <t>ROOF BRACING</t>
  </si>
  <si>
    <t>EA 80X80X10</t>
  </si>
  <si>
    <t>W/ANGLE</t>
  </si>
  <si>
    <t>TIE ROD (20mm)</t>
  </si>
  <si>
    <t>ROOFING (SHEETING)</t>
  </si>
  <si>
    <t>AREA(M2)</t>
  </si>
  <si>
    <t>LONG SIDE</t>
  </si>
  <si>
    <t>Shorter side A</t>
  </si>
  <si>
    <t>Shorter side B</t>
  </si>
  <si>
    <t>Triangular</t>
  </si>
  <si>
    <t>roof</t>
  </si>
  <si>
    <t>Total</t>
  </si>
  <si>
    <t>BASE PLATES</t>
  </si>
  <si>
    <t>Base plate B</t>
  </si>
  <si>
    <t>Web stiffner B</t>
  </si>
  <si>
    <t>Flange stiffner B</t>
  </si>
  <si>
    <t>Base plate c</t>
  </si>
  <si>
    <t>Gusset plate C</t>
  </si>
  <si>
    <t>Flange stiffner C</t>
  </si>
  <si>
    <t>Web stiffner C</t>
  </si>
  <si>
    <t>Part</t>
  </si>
  <si>
    <t>NUTS AND BOLTS</t>
  </si>
  <si>
    <t>Nut (Kg)</t>
  </si>
  <si>
    <t>(Washer Kg)</t>
  </si>
  <si>
    <t>Bolt nos</t>
  </si>
  <si>
    <t>Nut nos</t>
  </si>
  <si>
    <t>Total Kg</t>
  </si>
  <si>
    <t xml:space="preserve">Bolt W (kg) </t>
  </si>
  <si>
    <t>Foundation nut (20mm) 1.2m</t>
  </si>
  <si>
    <t>Truss base plates bolts 20mm</t>
  </si>
  <si>
    <t>Column bracing (20mm)</t>
  </si>
  <si>
    <t>Roof bracing</t>
  </si>
  <si>
    <t>Providing &amp; fixing M.S.round hold-down anchor bolts with nuts and washer plates (M20) bolts in foundation</t>
  </si>
  <si>
    <t>RCC (M20)</t>
  </si>
  <si>
    <t>Supply and installation of 5 mm thick CNC-cut template plates of size 340mm x 580 mm (B), as per the  drawings.</t>
  </si>
  <si>
    <t>Providing &amp; laying in position reinforced cement concrete excluding the cost of centering, shuttering and reinforcement-all work upto plinth level 1:1.5:3 (1 cement : 1.5 sand : 3 graded crushed rock 20 mm nominal size)</t>
  </si>
  <si>
    <t>RC0002</t>
  </si>
  <si>
    <t>ANCHOR BOLS AND TEMPLATE PLATES</t>
  </si>
  <si>
    <t>Columns</t>
  </si>
  <si>
    <t>Steel work in single section including cutting, hoisting, fixing and applying priming coat of red  lead paint  in ISHB 200 and ISHB 300</t>
  </si>
  <si>
    <t>SW0001</t>
  </si>
  <si>
    <t>Column Cap</t>
  </si>
  <si>
    <t>SW0021</t>
  </si>
  <si>
    <t>Column Bracing</t>
  </si>
  <si>
    <t>Steel work welded, in built up sections, trusses, frame-works including cutting, hoisting, fixing and applying priming coat of red lead paint  In Tees, angles, flats and channels  for column base plates including the stiffners and gusset plates</t>
  </si>
  <si>
    <t>100mm NB Circular</t>
  </si>
  <si>
    <t>SW0010</t>
  </si>
  <si>
    <t>Steel work riveted or bolted, in built up sections, trusses, frame-works, including cutting, hoisting, fixing and applying priming coat of red lead paint in In Tees, angles, flats and channels  in bracing components for columns</t>
  </si>
  <si>
    <t>Steel work riveted or bolted, in built up sections, trusses, frame-works, including cutting, hoisting, fixing and applying priming coat of red lead paint in circular hollow sections in column bracing</t>
  </si>
  <si>
    <t>SW0011</t>
  </si>
  <si>
    <t>Girt</t>
  </si>
  <si>
    <t>SW0022</t>
  </si>
  <si>
    <t>Purlins</t>
  </si>
  <si>
    <t>Steel work welded, in built up sections, trusses, frame-works including cutting, hoisting, fixing and applying priming coat of red lead paint  tubular sections for Purlins</t>
  </si>
  <si>
    <t>Steel work welded, in built up sections, trusses, frame-works including cutting, hoisting, fixing and applying priming coat of red lead paint  tubular sections for Girts</t>
  </si>
  <si>
    <t>Steel work welded, in built up sections, trusses, frame-works including cutting, hoisting, fixing and applying priming coat of red lead paint  In Tees, angles, flats and channels  for Girt connection</t>
  </si>
  <si>
    <t>Steel work welded, in built up sections, trusses, frame-works including cutting, hoisting, fixing and applying priming coat of red lead paint  In Tees, angles, flats and channels  for Purlin connection</t>
  </si>
  <si>
    <t>PURLIN CONNECTION ANGLE (100x65x8)</t>
  </si>
  <si>
    <t>Truss</t>
  </si>
  <si>
    <t>Steel work welded, in built up sections, trusses, frame-works including cutting, hoisting, fixing and applying priming coat of red lead paint  in tubular sections for roof trusses</t>
  </si>
  <si>
    <t>Steel work welded, in built up sections, trusses, frame-works including cutting, hoisting, fixing and applying priming coat of red lead paint  In Tees, angles, flats and channels  fortruss base plates including the stiffners and gusset plates</t>
  </si>
  <si>
    <t>Steel work welded, in built up sections, trusses, frame-works including cutting, hoisting, fixing and applying priming coat of red lead paint  In Tees, angles, flats and channels  for truss connection to base plate</t>
  </si>
  <si>
    <t>Tie Runner</t>
  </si>
  <si>
    <t>Steel work welded, in built up sections, trusses, frame-works including cutting, hoisting, fixing and applying priming coat of red lead paint  in tubular sections for tie runners</t>
  </si>
  <si>
    <t>Steel work welded, in built up sections, trusses, frame-works including cutting, hoisting, fixing and applying priming coat of red lead paint  In Tees, angles, flats and channels  for tie runner connection to truss</t>
  </si>
  <si>
    <t>Providing &amp; fixing wind bracing with 20mm dia tension rods with threaded ends including nuts and washers as per the drawings.</t>
  </si>
  <si>
    <t>NA</t>
  </si>
  <si>
    <t>Steel work welded, in built up sections, trusses, frame-works including cutting, hoisting, fixing and applying priming coat of red lead paint  In Tees, angles, flats and channels  for roof bracing connection to truss</t>
  </si>
  <si>
    <t>Base Plates</t>
  </si>
  <si>
    <t>Steel work welded, in built up sections, trusses, frame-works including cutting, hoisting, fixing and applying priming coat of red lead paint  In Tees, angles, flats and channels  for column base plates including stiffners, gusset plates etc…</t>
  </si>
  <si>
    <t>Nuts and bolts</t>
  </si>
  <si>
    <t xml:space="preserve"> Providing &amp; fixing bolts of various sizes including nuts &amp; washers</t>
  </si>
  <si>
    <t>SW0081</t>
  </si>
  <si>
    <t>Roofing and Cladding</t>
  </si>
  <si>
    <t>Providing &amp; fixing Pre Painted Galvalume (PPGL) sheeting, including necessary accessories for fixing sheet (excluding the cost of purlins, rafter and trusses) - 25g</t>
  </si>
  <si>
    <t>RF0004</t>
  </si>
  <si>
    <t>Providing &amp; fixing 600 mm ridges or hips in Pre-Painted Galvalume (PPGL)  sheets, including necessary accessories for fixing 
sheet</t>
  </si>
  <si>
    <t>Providing and fixing  2mm Polycarbonate transparent sheet including 8mm G.I J or L hooks, bitumen &amp; G.I limpet washers etc complete, excluding 
cost of frame</t>
  </si>
  <si>
    <t>Transparent polycarbonate sheet</t>
  </si>
  <si>
    <t>GROUTING</t>
  </si>
  <si>
    <t>Grout</t>
  </si>
  <si>
    <t>Providing grouting of minimum compressive strength of 65 mpa (50mm) below the column base plates to level the columns</t>
  </si>
  <si>
    <t>GROUT</t>
  </si>
  <si>
    <t>Door and Shutter</t>
  </si>
  <si>
    <t xml:space="preserve">Providing &amp; fixing in position mechanical Aluminium Rolling shutters  with motor and pulley of  standard thickness, including all accessories complete </t>
  </si>
  <si>
    <t xml:space="preserve">Providing &amp; fixing 50mm thick Panelled or glazed doors and windows Shutters etc. complete including hinges Class B conifer </t>
  </si>
  <si>
    <t>WW0241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</si>
</sst>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2"/>
      <color rgb="FF00B0F0"/>
      <name val="Aptos"/>
      <family val="2"/>
    </font>
    <font>
      <sz val="12"/>
      <color rgb="FF00B0F0"/>
      <name val="Aptos"/>
      <family val="2"/>
    </font>
    <font>
      <b/>
      <sz val="12"/>
      <color rgb="FF00B050"/>
      <name val="Aptos"/>
      <family val="2"/>
    </font>
    <font>
      <sz val="12"/>
      <color rgb="FF00B050"/>
      <name val="Aptos"/>
      <family val="2"/>
    </font>
    <font>
      <b/>
      <sz val="12"/>
      <name val="Aptos"/>
      <family val="2"/>
    </font>
    <font>
      <vertAlign val="superscript"/>
      <sz val="12"/>
      <color theme="1"/>
      <name val="Aptos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Verdana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hair">
        <color rgb="FF7030A0"/>
      </left>
      <right style="hair">
        <color rgb="FF7030A0"/>
      </right>
      <top style="hair">
        <color rgb="FF7030A0"/>
      </top>
      <bottom style="hair">
        <color rgb="FF7030A0"/>
      </bottom>
      <diagonal/>
    </border>
    <border>
      <left style="hair">
        <color rgb="FF7030A0"/>
      </left>
      <right/>
      <top style="hair">
        <color rgb="FF7030A0"/>
      </top>
      <bottom style="hair">
        <color rgb="FF7030A0"/>
      </bottom>
      <diagonal/>
    </border>
    <border>
      <left/>
      <right/>
      <top style="hair">
        <color rgb="FF7030A0"/>
      </top>
      <bottom style="hair">
        <color rgb="FF7030A0"/>
      </bottom>
      <diagonal/>
    </border>
    <border>
      <left/>
      <right style="hair">
        <color rgb="FF7030A0"/>
      </right>
      <top style="hair">
        <color rgb="FF7030A0"/>
      </top>
      <bottom style="hair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7030A0"/>
      </right>
      <top style="thin">
        <color indexed="64"/>
      </top>
      <bottom style="hair">
        <color rgb="FF7030A0"/>
      </bottom>
      <diagonal/>
    </border>
    <border>
      <left style="hair">
        <color rgb="FF7030A0"/>
      </left>
      <right style="hair">
        <color rgb="FF7030A0"/>
      </right>
      <top style="thin">
        <color indexed="64"/>
      </top>
      <bottom style="hair">
        <color rgb="FF7030A0"/>
      </bottom>
      <diagonal/>
    </border>
    <border>
      <left style="hair">
        <color rgb="FF7030A0"/>
      </left>
      <right style="thin">
        <color indexed="64"/>
      </right>
      <top style="thin">
        <color indexed="64"/>
      </top>
      <bottom style="hair">
        <color rgb="FF7030A0"/>
      </bottom>
      <diagonal/>
    </border>
    <border>
      <left style="thin">
        <color indexed="64"/>
      </left>
      <right style="hair">
        <color rgb="FF7030A0"/>
      </right>
      <top style="hair">
        <color rgb="FF7030A0"/>
      </top>
      <bottom style="hair">
        <color rgb="FF7030A0"/>
      </bottom>
      <diagonal/>
    </border>
    <border>
      <left style="hair">
        <color rgb="FF7030A0"/>
      </left>
      <right style="thin">
        <color indexed="64"/>
      </right>
      <top style="hair">
        <color rgb="FF7030A0"/>
      </top>
      <bottom style="hair">
        <color rgb="FF7030A0"/>
      </bottom>
      <diagonal/>
    </border>
    <border>
      <left style="thin">
        <color indexed="64"/>
      </left>
      <right style="hair">
        <color rgb="FF7030A0"/>
      </right>
      <top style="hair">
        <color rgb="FF7030A0"/>
      </top>
      <bottom style="thin">
        <color indexed="64"/>
      </bottom>
      <diagonal/>
    </border>
    <border>
      <left style="hair">
        <color rgb="FF7030A0"/>
      </left>
      <right style="hair">
        <color rgb="FF7030A0"/>
      </right>
      <top style="hair">
        <color rgb="FF7030A0"/>
      </top>
      <bottom style="thin">
        <color indexed="64"/>
      </bottom>
      <diagonal/>
    </border>
    <border>
      <left style="hair">
        <color rgb="FF7030A0"/>
      </left>
      <right style="thin">
        <color indexed="64"/>
      </right>
      <top style="hair">
        <color rgb="FF7030A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 style="thin">
        <color indexed="64"/>
      </bottom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 style="thin">
        <color indexed="64"/>
      </right>
      <top style="thin">
        <color indexed="64"/>
      </top>
      <bottom/>
      <diagonal/>
    </border>
    <border>
      <left style="medium">
        <color rgb="FF00B0F0"/>
      </left>
      <right style="thin">
        <color indexed="64"/>
      </right>
      <top/>
      <bottom style="thin">
        <color indexed="64"/>
      </bottom>
      <diagonal/>
    </border>
    <border>
      <left style="medium">
        <color rgb="FF00B0F0"/>
      </left>
      <right/>
      <top/>
      <bottom/>
      <diagonal/>
    </border>
    <border>
      <left style="medium">
        <color rgb="FF00B0F0"/>
      </left>
      <right style="thin">
        <color indexed="64"/>
      </right>
      <top/>
      <bottom/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thin">
        <color indexed="64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F0"/>
      </right>
      <top style="thin">
        <color indexed="64"/>
      </top>
      <bottom/>
      <diagonal/>
    </border>
    <border>
      <left style="thin">
        <color indexed="64"/>
      </left>
      <right style="medium">
        <color rgb="FF00B0F0"/>
      </right>
      <top/>
      <bottom style="thin">
        <color indexed="64"/>
      </bottom>
      <diagonal/>
    </border>
    <border>
      <left style="medium">
        <color rgb="FF00B0F0"/>
      </left>
      <right style="thin">
        <color indexed="64"/>
      </right>
      <top/>
      <bottom style="medium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B0F0"/>
      </bottom>
      <diagonal/>
    </border>
    <border>
      <left style="thin">
        <color rgb="FF7030A0"/>
      </left>
      <right style="hair">
        <color rgb="FF7030A0"/>
      </right>
      <top style="hair">
        <color rgb="FF7030A0"/>
      </top>
      <bottom style="hair">
        <color rgb="FF7030A0"/>
      </bottom>
      <diagonal/>
    </border>
    <border>
      <left style="hair">
        <color rgb="FF7030A0"/>
      </left>
      <right style="thin">
        <color rgb="FF7030A0"/>
      </right>
      <top style="hair">
        <color rgb="FF7030A0"/>
      </top>
      <bottom style="hair">
        <color rgb="FF7030A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198">
    <xf numFmtId="0" fontId="0" fillId="0" borderId="0" xfId="0"/>
    <xf numFmtId="0" fontId="0" fillId="0" borderId="5" xfId="0" applyBorder="1"/>
    <xf numFmtId="0" fontId="0" fillId="6" borderId="5" xfId="0" applyFill="1" applyBorder="1"/>
    <xf numFmtId="0" fontId="8" fillId="0" borderId="0" xfId="0" applyFont="1"/>
    <xf numFmtId="0" fontId="10" fillId="0" borderId="0" xfId="0" applyFont="1"/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164" fontId="6" fillId="0" borderId="1" xfId="1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5" xfId="0" applyNumberFormat="1" applyBorder="1"/>
    <xf numFmtId="165" fontId="0" fillId="0" borderId="5" xfId="0" applyNumberFormat="1" applyBorder="1"/>
    <xf numFmtId="165" fontId="4" fillId="0" borderId="0" xfId="0" applyNumberFormat="1" applyFont="1"/>
    <xf numFmtId="2" fontId="4" fillId="0" borderId="0" xfId="0" applyNumberFormat="1" applyFont="1"/>
    <xf numFmtId="2" fontId="0" fillId="0" borderId="0" xfId="0" applyNumberFormat="1"/>
    <xf numFmtId="165" fontId="0" fillId="0" borderId="0" xfId="0" applyNumberFormat="1"/>
    <xf numFmtId="0" fontId="0" fillId="6" borderId="5" xfId="0" applyFill="1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4" fillId="0" borderId="0" xfId="0" applyFont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0" borderId="28" xfId="0" applyBorder="1" applyAlignment="1">
      <alignment horizontal="center"/>
    </xf>
    <xf numFmtId="0" fontId="0" fillId="0" borderId="28" xfId="0" applyBorder="1"/>
    <xf numFmtId="2" fontId="4" fillId="0" borderId="25" xfId="0" applyNumberFormat="1" applyFont="1" applyBorder="1"/>
    <xf numFmtId="0" fontId="0" fillId="0" borderId="31" xfId="0" applyBorder="1"/>
    <xf numFmtId="0" fontId="0" fillId="0" borderId="32" xfId="0" applyBorder="1"/>
    <xf numFmtId="165" fontId="0" fillId="0" borderId="32" xfId="0" applyNumberFormat="1" applyBorder="1"/>
    <xf numFmtId="165" fontId="4" fillId="0" borderId="32" xfId="0" applyNumberFormat="1" applyFont="1" applyBorder="1"/>
    <xf numFmtId="0" fontId="0" fillId="0" borderId="33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2" fontId="0" fillId="0" borderId="5" xfId="0" applyNumberFormat="1" applyBorder="1" applyAlignment="1">
      <alignment horizontal="left"/>
    </xf>
    <xf numFmtId="0" fontId="4" fillId="0" borderId="0" xfId="0" applyFont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5" xfId="0" applyBorder="1" applyAlignment="1">
      <alignment horizontal="left" vertical="top"/>
    </xf>
    <xf numFmtId="2" fontId="0" fillId="0" borderId="5" xfId="0" applyNumberFormat="1" applyBorder="1" applyAlignment="1">
      <alignment horizontal="left" vertical="top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2" fontId="0" fillId="0" borderId="0" xfId="0" applyNumberFormat="1" applyAlignment="1">
      <alignment horizontal="left" vertical="top"/>
    </xf>
    <xf numFmtId="0" fontId="0" fillId="0" borderId="21" xfId="0" applyBorder="1"/>
    <xf numFmtId="165" fontId="0" fillId="0" borderId="22" xfId="0" applyNumberFormat="1" applyBorder="1"/>
    <xf numFmtId="165" fontId="4" fillId="0" borderId="22" xfId="0" applyNumberFormat="1" applyFont="1" applyBorder="1"/>
    <xf numFmtId="0" fontId="0" fillId="0" borderId="34" xfId="0" applyBorder="1" applyAlignment="1">
      <alignment horizontal="left"/>
    </xf>
    <xf numFmtId="0" fontId="0" fillId="0" borderId="25" xfId="0" applyBorder="1" applyAlignment="1">
      <alignment horizontal="left"/>
    </xf>
    <xf numFmtId="165" fontId="4" fillId="0" borderId="0" xfId="0" applyNumberFormat="1" applyFont="1" applyAlignment="1">
      <alignment horizontal="left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left" vertical="top"/>
    </xf>
    <xf numFmtId="2" fontId="0" fillId="0" borderId="32" xfId="0" applyNumberFormat="1" applyBorder="1" applyAlignment="1">
      <alignment horizontal="left" vertical="top"/>
    </xf>
    <xf numFmtId="164" fontId="0" fillId="0" borderId="0" xfId="1" applyFont="1" applyFill="1" applyBorder="1"/>
    <xf numFmtId="2" fontId="0" fillId="6" borderId="5" xfId="0" applyNumberFormat="1" applyFill="1" applyBorder="1"/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left" vertical="top"/>
    </xf>
    <xf numFmtId="2" fontId="0" fillId="0" borderId="22" xfId="0" applyNumberFormat="1" applyBorder="1" applyAlignment="1">
      <alignment horizontal="left" vertical="top"/>
    </xf>
    <xf numFmtId="0" fontId="0" fillId="0" borderId="38" xfId="0" applyBorder="1"/>
    <xf numFmtId="0" fontId="0" fillId="6" borderId="38" xfId="0" applyFill="1" applyBorder="1" applyAlignment="1">
      <alignment horizontal="center"/>
    </xf>
    <xf numFmtId="0" fontId="4" fillId="0" borderId="32" xfId="0" applyFont="1" applyBorder="1"/>
    <xf numFmtId="164" fontId="0" fillId="0" borderId="32" xfId="1" applyFont="1" applyFill="1" applyBorder="1"/>
    <xf numFmtId="165" fontId="0" fillId="6" borderId="5" xfId="0" applyNumberFormat="1" applyFill="1" applyBorder="1"/>
    <xf numFmtId="164" fontId="4" fillId="0" borderId="0" xfId="1" applyFont="1" applyFill="1" applyBorder="1"/>
    <xf numFmtId="165" fontId="0" fillId="0" borderId="5" xfId="0" applyNumberFormat="1" applyBorder="1" applyAlignment="1">
      <alignment horizontal="left" vertical="top"/>
    </xf>
    <xf numFmtId="0" fontId="6" fillId="0" borderId="0" xfId="0" applyFont="1" applyAlignment="1">
      <alignment vertical="top"/>
    </xf>
    <xf numFmtId="164" fontId="6" fillId="0" borderId="0" xfId="1" applyFont="1" applyAlignment="1">
      <alignment vertical="top"/>
    </xf>
    <xf numFmtId="0" fontId="5" fillId="0" borderId="0" xfId="0" applyFont="1" applyAlignment="1">
      <alignment vertical="top"/>
    </xf>
    <xf numFmtId="0" fontId="6" fillId="2" borderId="11" xfId="0" applyFont="1" applyFill="1" applyBorder="1" applyAlignment="1">
      <alignment vertical="top" wrapText="1"/>
    </xf>
    <xf numFmtId="0" fontId="6" fillId="2" borderId="12" xfId="0" applyFont="1" applyFill="1" applyBorder="1" applyAlignment="1">
      <alignment vertical="top" wrapText="1"/>
    </xf>
    <xf numFmtId="164" fontId="6" fillId="2" borderId="12" xfId="1" applyFont="1" applyFill="1" applyBorder="1" applyAlignment="1">
      <alignment vertical="top" wrapText="1"/>
    </xf>
    <xf numFmtId="0" fontId="6" fillId="2" borderId="13" xfId="0" applyFont="1" applyFill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4" fontId="6" fillId="0" borderId="1" xfId="1" applyFont="1" applyFill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164" fontId="11" fillId="0" borderId="1" xfId="1" applyFont="1" applyFill="1" applyBorder="1" applyAlignment="1">
      <alignment vertical="top" wrapText="1"/>
    </xf>
    <xf numFmtId="0" fontId="11" fillId="0" borderId="15" xfId="0" applyFont="1" applyBorder="1" applyAlignment="1">
      <alignment vertical="top" wrapText="1"/>
    </xf>
    <xf numFmtId="2" fontId="5" fillId="0" borderId="14" xfId="0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164" fontId="5" fillId="0" borderId="1" xfId="1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2" fontId="5" fillId="0" borderId="1" xfId="0" applyNumberFormat="1" applyFont="1" applyBorder="1" applyAlignment="1">
      <alignment vertical="top"/>
    </xf>
    <xf numFmtId="165" fontId="5" fillId="0" borderId="1" xfId="0" applyNumberFormat="1" applyFont="1" applyBorder="1" applyAlignment="1">
      <alignment vertical="top" wrapText="1"/>
    </xf>
    <xf numFmtId="164" fontId="6" fillId="7" borderId="1" xfId="1" applyFont="1" applyFill="1" applyBorder="1" applyAlignment="1">
      <alignment vertical="top"/>
    </xf>
    <xf numFmtId="2" fontId="16" fillId="0" borderId="39" xfId="0" applyNumberFormat="1" applyFont="1" applyBorder="1" applyAlignment="1">
      <alignment vertical="top"/>
    </xf>
    <xf numFmtId="0" fontId="16" fillId="0" borderId="1" xfId="0" applyFont="1" applyBorder="1" applyAlignment="1">
      <alignment vertical="top"/>
    </xf>
    <xf numFmtId="164" fontId="16" fillId="0" borderId="1" xfId="1" applyFont="1" applyBorder="1" applyAlignment="1">
      <alignment vertical="top"/>
    </xf>
    <xf numFmtId="0" fontId="16" fillId="0" borderId="40" xfId="0" applyFont="1" applyBorder="1" applyAlignment="1">
      <alignment vertical="top"/>
    </xf>
    <xf numFmtId="0" fontId="16" fillId="0" borderId="0" xfId="0" applyFont="1" applyAlignment="1">
      <alignment vertical="top"/>
    </xf>
    <xf numFmtId="0" fontId="16" fillId="0" borderId="39" xfId="0" applyFont="1" applyBorder="1" applyAlignment="1">
      <alignment vertical="top"/>
    </xf>
    <xf numFmtId="2" fontId="16" fillId="0" borderId="1" xfId="0" applyNumberFormat="1" applyFont="1" applyBorder="1" applyAlignment="1">
      <alignment vertical="top"/>
    </xf>
    <xf numFmtId="0" fontId="15" fillId="0" borderId="2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2" fontId="5" fillId="0" borderId="2" xfId="0" applyNumberFormat="1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43" fontId="5" fillId="0" borderId="0" xfId="0" applyNumberFormat="1" applyFont="1" applyAlignment="1">
      <alignment vertical="top"/>
    </xf>
    <xf numFmtId="164" fontId="5" fillId="0" borderId="0" xfId="0" applyNumberFormat="1" applyFont="1" applyAlignment="1">
      <alignment vertical="top"/>
    </xf>
    <xf numFmtId="14" fontId="5" fillId="0" borderId="1" xfId="1" applyNumberFormat="1" applyFont="1" applyBorder="1" applyAlignment="1">
      <alignment vertical="top"/>
    </xf>
    <xf numFmtId="0" fontId="5" fillId="0" borderId="16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6" fillId="0" borderId="17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5" fillId="0" borderId="17" xfId="0" applyFont="1" applyBorder="1" applyAlignment="1">
      <alignment vertical="top"/>
    </xf>
    <xf numFmtId="164" fontId="5" fillId="0" borderId="17" xfId="1" applyFont="1" applyBorder="1" applyAlignment="1">
      <alignment vertical="top"/>
    </xf>
    <xf numFmtId="0" fontId="5" fillId="0" borderId="18" xfId="0" applyFont="1" applyBorder="1" applyAlignment="1">
      <alignment vertical="top"/>
    </xf>
    <xf numFmtId="0" fontId="5" fillId="0" borderId="0" xfId="0" applyFont="1" applyAlignment="1">
      <alignment vertical="top" wrapText="1"/>
    </xf>
    <xf numFmtId="164" fontId="5" fillId="0" borderId="0" xfId="1" applyFont="1" applyBorder="1" applyAlignment="1">
      <alignment vertical="top"/>
    </xf>
    <xf numFmtId="164" fontId="5" fillId="0" borderId="0" xfId="1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164" fontId="5" fillId="0" borderId="0" xfId="1" applyFont="1" applyAlignment="1">
      <alignment horizontal="center" vertical="top"/>
    </xf>
    <xf numFmtId="0" fontId="0" fillId="6" borderId="5" xfId="0" applyFill="1" applyBorder="1" applyAlignment="1">
      <alignment horizontal="left"/>
    </xf>
    <xf numFmtId="0" fontId="0" fillId="6" borderId="42" xfId="0" applyFill="1" applyBorder="1" applyAlignment="1">
      <alignment horizontal="center"/>
    </xf>
    <xf numFmtId="165" fontId="0" fillId="0" borderId="5" xfId="0" applyNumberFormat="1" applyBorder="1" applyAlignment="1">
      <alignment horizontal="left"/>
    </xf>
    <xf numFmtId="0" fontId="0" fillId="0" borderId="42" xfId="0" applyBorder="1" applyAlignment="1">
      <alignment horizontal="center"/>
    </xf>
    <xf numFmtId="165" fontId="0" fillId="6" borderId="5" xfId="0" applyNumberFormat="1" applyFill="1" applyBorder="1" applyAlignment="1">
      <alignment horizontal="center"/>
    </xf>
    <xf numFmtId="164" fontId="0" fillId="0" borderId="0" xfId="1" applyFont="1"/>
    <xf numFmtId="0" fontId="0" fillId="0" borderId="8" xfId="0" applyBorder="1"/>
    <xf numFmtId="1" fontId="0" fillId="0" borderId="5" xfId="0" applyNumberFormat="1" applyBorder="1"/>
    <xf numFmtId="164" fontId="11" fillId="0" borderId="1" xfId="1" applyFont="1" applyBorder="1" applyAlignment="1">
      <alignment vertical="top" wrapText="1"/>
    </xf>
    <xf numFmtId="0" fontId="6" fillId="0" borderId="4" xfId="0" applyFont="1" applyBorder="1" applyAlignment="1">
      <alignment horizontal="centerContinuous" vertical="top"/>
    </xf>
    <xf numFmtId="0" fontId="5" fillId="0" borderId="0" xfId="0" applyFont="1" applyAlignment="1">
      <alignment horizontal="centerContinuous" vertical="top"/>
    </xf>
    <xf numFmtId="0" fontId="6" fillId="0" borderId="3" xfId="0" applyFont="1" applyBorder="1" applyAlignment="1">
      <alignment horizontal="centerContinuous" vertical="top"/>
    </xf>
    <xf numFmtId="164" fontId="6" fillId="0" borderId="1" xfId="1" applyFont="1" applyFill="1" applyBorder="1" applyAlignment="1">
      <alignment vertical="top"/>
    </xf>
    <xf numFmtId="164" fontId="16" fillId="0" borderId="1" xfId="1" applyFont="1" applyFill="1" applyBorder="1" applyAlignment="1">
      <alignment vertical="top"/>
    </xf>
    <xf numFmtId="164" fontId="5" fillId="0" borderId="0" xfId="1" applyFont="1" applyFill="1" applyAlignment="1">
      <alignment vertical="top"/>
    </xf>
    <xf numFmtId="0" fontId="6" fillId="2" borderId="12" xfId="0" applyFont="1" applyFill="1" applyBorder="1" applyAlignment="1">
      <alignment vertical="top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6" fillId="3" borderId="1" xfId="0" applyFont="1" applyFill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11" fillId="4" borderId="14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1" fillId="4" borderId="15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/>
    </xf>
    <xf numFmtId="0" fontId="16" fillId="0" borderId="1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0" fillId="6" borderId="0" xfId="0" applyFill="1" applyAlignment="1">
      <alignment horizontal="center"/>
    </xf>
    <xf numFmtId="0" fontId="0" fillId="5" borderId="5" xfId="0" applyFill="1" applyBorder="1" applyAlignment="1">
      <alignment horizontal="center"/>
    </xf>
    <xf numFmtId="165" fontId="0" fillId="6" borderId="42" xfId="0" applyNumberFormat="1" applyFill="1" applyBorder="1" applyAlignment="1">
      <alignment horizontal="center"/>
    </xf>
    <xf numFmtId="165" fontId="0" fillId="6" borderId="41" xfId="0" applyNumberFormat="1" applyFill="1" applyBorder="1" applyAlignment="1">
      <alignment horizontal="center"/>
    </xf>
    <xf numFmtId="0" fontId="0" fillId="6" borderId="5" xfId="0" applyFill="1" applyBorder="1" applyAlignment="1">
      <alignment horizontal="left"/>
    </xf>
    <xf numFmtId="2" fontId="18" fillId="6" borderId="7" xfId="0" applyNumberFormat="1" applyFont="1" applyFill="1" applyBorder="1" applyAlignment="1">
      <alignment horizontal="center" vertical="center"/>
    </xf>
    <xf numFmtId="2" fontId="18" fillId="6" borderId="19" xfId="0" applyNumberFormat="1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18" fillId="6" borderId="5" xfId="0" applyNumberFormat="1" applyFont="1" applyFill="1" applyBorder="1" applyAlignment="1">
      <alignment horizontal="center" vertical="center"/>
    </xf>
    <xf numFmtId="0" fontId="0" fillId="6" borderId="42" xfId="0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6" borderId="5" xfId="0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2" fontId="0" fillId="6" borderId="5" xfId="0" applyNumberFormat="1" applyFill="1" applyBorder="1" applyAlignment="1">
      <alignment horizontal="left" vertical="top"/>
    </xf>
    <xf numFmtId="0" fontId="0" fillId="6" borderId="5" xfId="0" applyFill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30" xfId="0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5" xfId="0" applyBorder="1" applyAlignment="1">
      <alignment horizontal="center" vertical="center"/>
    </xf>
    <xf numFmtId="2" fontId="0" fillId="6" borderId="5" xfId="0" applyNumberFormat="1" applyFill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6" borderId="5" xfId="0" applyNumberForma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DB7D6606-AF26-4046-B49F-FDC3FC2FB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95857-7B0F-44D1-B36E-35CB83BE15E8}">
  <dimension ref="A1:N271"/>
  <sheetViews>
    <sheetView tabSelected="1" zoomScale="87" zoomScaleNormal="85" workbookViewId="0">
      <selection activeCell="M46" sqref="M46"/>
    </sheetView>
  </sheetViews>
  <sheetFormatPr defaultColWidth="8.90625" defaultRowHeight="16" x14ac:dyDescent="0.35"/>
  <cols>
    <col min="1" max="1" width="8.1796875" style="72" bestFit="1" customWidth="1"/>
    <col min="2" max="2" width="10.1796875" style="122" customWidth="1"/>
    <col min="3" max="3" width="16.54296875" style="122" bestFit="1" customWidth="1"/>
    <col min="4" max="4" width="8.453125" style="122" bestFit="1" customWidth="1"/>
    <col min="5" max="5" width="15.08984375" style="122" bestFit="1" customWidth="1"/>
    <col min="6" max="6" width="21.54296875" style="122" bestFit="1" customWidth="1"/>
    <col min="7" max="7" width="13.90625" style="72" bestFit="1" customWidth="1"/>
    <col min="8" max="8" width="8.90625" style="72"/>
    <col min="9" max="9" width="14.6328125" style="72" bestFit="1" customWidth="1"/>
    <col min="10" max="10" width="14.90625" style="124" bestFit="1" customWidth="1"/>
    <col min="11" max="11" width="19.7265625" style="72" customWidth="1"/>
    <col min="12" max="12" width="8.90625" style="72" customWidth="1"/>
    <col min="13" max="13" width="15.08984375" style="72" bestFit="1" customWidth="1"/>
    <col min="14" max="14" width="16.08984375" style="72" bestFit="1" customWidth="1"/>
    <col min="15" max="15" width="14.90625" style="72" bestFit="1" customWidth="1"/>
    <col min="16" max="16384" width="8.90625" style="72"/>
  </cols>
  <sheetData>
    <row r="1" spans="1:11" s="3" customFormat="1" x14ac:dyDescent="0.4">
      <c r="A1" s="144" t="s">
        <v>116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s="4" customFormat="1" x14ac:dyDescent="0.4">
      <c r="A2" s="145" t="s">
        <v>32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1" x14ac:dyDescent="0.35">
      <c r="A3" s="125"/>
      <c r="B3" s="126"/>
      <c r="C3" s="126"/>
      <c r="D3" s="126"/>
      <c r="E3" s="126"/>
      <c r="F3" s="126"/>
      <c r="G3" s="125"/>
      <c r="H3" s="125"/>
      <c r="I3" s="125"/>
      <c r="J3" s="127"/>
      <c r="K3" s="125"/>
    </row>
    <row r="4" spans="1:11" s="70" customFormat="1" x14ac:dyDescent="0.35">
      <c r="A4" s="146" t="s">
        <v>114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</row>
    <row r="5" spans="1:11" x14ac:dyDescent="0.35">
      <c r="A5" s="146" t="s">
        <v>113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</row>
    <row r="6" spans="1:11" x14ac:dyDescent="0.35">
      <c r="A6" s="146" t="s">
        <v>112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</row>
    <row r="7" spans="1:11" x14ac:dyDescent="0.35">
      <c r="A7" s="125"/>
      <c r="B7" s="126"/>
      <c r="C7" s="126"/>
      <c r="D7" s="126"/>
      <c r="E7" s="126"/>
      <c r="F7" s="126"/>
      <c r="G7" s="125"/>
      <c r="H7" s="125"/>
      <c r="I7" s="125"/>
      <c r="J7" s="127"/>
      <c r="K7" s="125"/>
    </row>
    <row r="8" spans="1:11" s="70" customFormat="1" ht="22.75" customHeight="1" x14ac:dyDescent="0.35">
      <c r="A8" s="73" t="s">
        <v>7</v>
      </c>
      <c r="B8" s="143" t="s">
        <v>0</v>
      </c>
      <c r="C8" s="143"/>
      <c r="D8" s="143"/>
      <c r="E8" s="143"/>
      <c r="F8" s="143"/>
      <c r="G8" s="74" t="s">
        <v>1</v>
      </c>
      <c r="H8" s="74" t="s">
        <v>2</v>
      </c>
      <c r="I8" s="74" t="s">
        <v>3</v>
      </c>
      <c r="J8" s="75" t="s">
        <v>4</v>
      </c>
      <c r="K8" s="76" t="s">
        <v>5</v>
      </c>
    </row>
    <row r="9" spans="1:11" s="70" customFormat="1" ht="13.75" customHeight="1" x14ac:dyDescent="0.35">
      <c r="A9" s="81"/>
      <c r="B9" s="82"/>
      <c r="C9" s="82"/>
      <c r="D9" s="82"/>
      <c r="E9" s="82"/>
      <c r="F9" s="82"/>
      <c r="G9" s="82"/>
      <c r="H9" s="82"/>
      <c r="I9" s="82"/>
      <c r="J9" s="83"/>
      <c r="K9" s="84"/>
    </row>
    <row r="10" spans="1:11" x14ac:dyDescent="0.35">
      <c r="A10" s="85">
        <v>1</v>
      </c>
      <c r="B10" s="148" t="s">
        <v>219</v>
      </c>
      <c r="C10" s="148"/>
      <c r="D10" s="148"/>
      <c r="E10" s="148"/>
      <c r="F10" s="148"/>
      <c r="G10" s="86"/>
      <c r="H10" s="86"/>
      <c r="I10" s="86"/>
      <c r="J10" s="87"/>
      <c r="K10" s="88"/>
    </row>
    <row r="11" spans="1:11" ht="50.5" customHeight="1" x14ac:dyDescent="0.35">
      <c r="A11" s="89"/>
      <c r="B11" s="147" t="s">
        <v>220</v>
      </c>
      <c r="C11" s="147"/>
      <c r="D11" s="147"/>
      <c r="E11" s="147"/>
      <c r="F11" s="147"/>
      <c r="G11" s="86">
        <f>'details for super structure'!K6</f>
        <v>6943.2000000000007</v>
      </c>
      <c r="H11" s="86" t="s">
        <v>34</v>
      </c>
      <c r="I11" s="86"/>
      <c r="J11" s="87"/>
      <c r="K11" s="88" t="s">
        <v>221</v>
      </c>
    </row>
    <row r="12" spans="1:11" x14ac:dyDescent="0.35">
      <c r="A12" s="89"/>
      <c r="B12" s="5"/>
      <c r="C12" s="5"/>
      <c r="D12" s="5"/>
      <c r="E12" s="5"/>
      <c r="F12" s="5"/>
      <c r="G12" s="86"/>
      <c r="H12" s="86"/>
      <c r="I12" s="86"/>
      <c r="J12" s="87"/>
      <c r="K12" s="88"/>
    </row>
    <row r="13" spans="1:11" x14ac:dyDescent="0.35">
      <c r="A13" s="85">
        <v>2</v>
      </c>
      <c r="B13" s="148" t="s">
        <v>222</v>
      </c>
      <c r="C13" s="148"/>
      <c r="D13" s="148"/>
      <c r="E13" s="148"/>
      <c r="F13" s="148"/>
      <c r="G13" s="86"/>
      <c r="H13" s="86"/>
      <c r="I13" s="86"/>
      <c r="J13" s="87"/>
      <c r="K13" s="88"/>
    </row>
    <row r="14" spans="1:11" ht="75.650000000000006" customHeight="1" x14ac:dyDescent="0.35">
      <c r="A14" s="89"/>
      <c r="B14" s="147" t="s">
        <v>225</v>
      </c>
      <c r="C14" s="147"/>
      <c r="D14" s="147"/>
      <c r="E14" s="147"/>
      <c r="F14" s="147"/>
      <c r="G14" s="90">
        <f>'details for super structure'!M11</f>
        <v>233.14500000000001</v>
      </c>
      <c r="H14" s="86" t="s">
        <v>34</v>
      </c>
      <c r="I14" s="86"/>
      <c r="J14" s="87"/>
      <c r="K14" s="88" t="s">
        <v>223</v>
      </c>
    </row>
    <row r="15" spans="1:11" x14ac:dyDescent="0.35">
      <c r="A15" s="85"/>
      <c r="B15" s="5"/>
      <c r="C15" s="5"/>
      <c r="D15" s="5"/>
      <c r="E15" s="5"/>
      <c r="F15" s="5"/>
      <c r="G15" s="86"/>
      <c r="H15" s="86"/>
      <c r="I15" s="86"/>
      <c r="J15" s="87"/>
      <c r="K15" s="88"/>
    </row>
    <row r="16" spans="1:11" x14ac:dyDescent="0.35">
      <c r="A16" s="85">
        <v>3</v>
      </c>
      <c r="B16" s="148" t="s">
        <v>224</v>
      </c>
      <c r="C16" s="148"/>
      <c r="D16" s="148"/>
      <c r="E16" s="148"/>
      <c r="F16" s="148"/>
      <c r="G16" s="86"/>
      <c r="H16" s="86"/>
      <c r="I16" s="86"/>
      <c r="J16" s="87"/>
      <c r="K16" s="88"/>
    </row>
    <row r="17" spans="1:11" ht="53.5" customHeight="1" x14ac:dyDescent="0.35">
      <c r="A17" s="89"/>
      <c r="B17" s="147" t="s">
        <v>229</v>
      </c>
      <c r="C17" s="147"/>
      <c r="D17" s="147"/>
      <c r="E17" s="147"/>
      <c r="F17" s="147"/>
      <c r="G17" s="90">
        <f>'details for super structure'!K16</f>
        <v>598.9384</v>
      </c>
      <c r="H17" s="86" t="s">
        <v>34</v>
      </c>
      <c r="I17" s="86"/>
      <c r="J17" s="87"/>
      <c r="K17" s="88" t="s">
        <v>227</v>
      </c>
    </row>
    <row r="18" spans="1:11" ht="66" customHeight="1" x14ac:dyDescent="0.35">
      <c r="A18" s="89"/>
      <c r="B18" s="147" t="s">
        <v>228</v>
      </c>
      <c r="C18" s="147"/>
      <c r="D18" s="147"/>
      <c r="E18" s="147"/>
      <c r="F18" s="147"/>
      <c r="G18" s="90">
        <f>'details for super structure'!M20</f>
        <v>288.58860800000002</v>
      </c>
      <c r="H18" s="86" t="s">
        <v>34</v>
      </c>
      <c r="I18" s="86"/>
      <c r="J18" s="87"/>
      <c r="K18" s="88" t="s">
        <v>230</v>
      </c>
    </row>
    <row r="19" spans="1:11" ht="16.25" customHeight="1" x14ac:dyDescent="0.35">
      <c r="A19" s="85"/>
      <c r="B19" s="5"/>
      <c r="C19" s="5"/>
      <c r="D19" s="5"/>
      <c r="E19" s="5"/>
      <c r="F19" s="91"/>
      <c r="G19" s="90"/>
      <c r="H19" s="86"/>
      <c r="I19" s="86"/>
      <c r="J19" s="87"/>
      <c r="K19" s="88"/>
    </row>
    <row r="20" spans="1:11" ht="14.4" customHeight="1" x14ac:dyDescent="0.35">
      <c r="A20" s="85">
        <v>4</v>
      </c>
      <c r="B20" s="148" t="s">
        <v>231</v>
      </c>
      <c r="C20" s="148"/>
      <c r="D20" s="148"/>
      <c r="E20" s="148"/>
      <c r="F20" s="148"/>
      <c r="G20" s="86"/>
      <c r="H20" s="86"/>
      <c r="I20" s="86"/>
      <c r="J20" s="87"/>
      <c r="K20" s="88"/>
    </row>
    <row r="21" spans="1:11" ht="64.75" customHeight="1" x14ac:dyDescent="0.35">
      <c r="A21" s="89"/>
      <c r="B21" s="147" t="s">
        <v>235</v>
      </c>
      <c r="C21" s="147"/>
      <c r="D21" s="147"/>
      <c r="E21" s="147"/>
      <c r="F21" s="147"/>
      <c r="G21" s="90">
        <f>'details for super structure'!K34</f>
        <v>6129.2095919999992</v>
      </c>
      <c r="H21" s="86" t="s">
        <v>34</v>
      </c>
      <c r="I21" s="86"/>
      <c r="J21" s="87"/>
      <c r="K21" s="88" t="s">
        <v>232</v>
      </c>
    </row>
    <row r="22" spans="1:11" ht="64.75" customHeight="1" x14ac:dyDescent="0.35">
      <c r="A22" s="89"/>
      <c r="B22" s="147" t="s">
        <v>236</v>
      </c>
      <c r="C22" s="147"/>
      <c r="D22" s="147"/>
      <c r="E22" s="147"/>
      <c r="F22" s="147"/>
      <c r="G22" s="90">
        <f>'details for super structure'!K38</f>
        <v>292.52080000000001</v>
      </c>
      <c r="H22" s="86" t="s">
        <v>34</v>
      </c>
      <c r="I22" s="86"/>
      <c r="J22" s="87"/>
      <c r="K22" s="88" t="s">
        <v>223</v>
      </c>
    </row>
    <row r="23" spans="1:11" ht="16.25" customHeight="1" x14ac:dyDescent="0.35">
      <c r="A23" s="85"/>
      <c r="B23" s="5"/>
      <c r="C23" s="5"/>
      <c r="D23" s="5"/>
      <c r="E23" s="5"/>
      <c r="F23" s="91"/>
      <c r="G23" s="90"/>
      <c r="H23" s="86"/>
      <c r="I23" s="86"/>
      <c r="J23" s="87"/>
      <c r="K23" s="88"/>
    </row>
    <row r="24" spans="1:11" ht="14.4" customHeight="1" x14ac:dyDescent="0.35">
      <c r="A24" s="85">
        <v>5</v>
      </c>
      <c r="B24" s="148" t="s">
        <v>233</v>
      </c>
      <c r="C24" s="148"/>
      <c r="D24" s="148"/>
      <c r="E24" s="148"/>
      <c r="F24" s="148"/>
      <c r="G24" s="86"/>
      <c r="H24" s="86"/>
      <c r="I24" s="86"/>
      <c r="J24" s="87"/>
      <c r="K24" s="88"/>
    </row>
    <row r="25" spans="1:11" ht="64.75" customHeight="1" x14ac:dyDescent="0.35">
      <c r="A25" s="89"/>
      <c r="B25" s="147" t="s">
        <v>234</v>
      </c>
      <c r="C25" s="147"/>
      <c r="D25" s="147"/>
      <c r="E25" s="147"/>
      <c r="F25" s="147"/>
      <c r="G25" s="90">
        <f>'details for super structure'!K43</f>
        <v>8266.9062080000003</v>
      </c>
      <c r="H25" s="86" t="s">
        <v>34</v>
      </c>
      <c r="I25" s="86"/>
      <c r="J25" s="87"/>
      <c r="K25" s="88" t="s">
        <v>232</v>
      </c>
    </row>
    <row r="26" spans="1:11" ht="64.75" customHeight="1" x14ac:dyDescent="0.35">
      <c r="A26" s="89"/>
      <c r="B26" s="147" t="s">
        <v>237</v>
      </c>
      <c r="C26" s="147"/>
      <c r="D26" s="147"/>
      <c r="E26" s="147"/>
      <c r="F26" s="147"/>
      <c r="G26" s="90">
        <f>'details for super structure'!K45</f>
        <v>314.89920000000001</v>
      </c>
      <c r="H26" s="86" t="s">
        <v>34</v>
      </c>
      <c r="I26" s="86"/>
      <c r="J26" s="87"/>
      <c r="K26" s="88" t="s">
        <v>223</v>
      </c>
    </row>
    <row r="27" spans="1:11" x14ac:dyDescent="0.35">
      <c r="A27" s="85">
        <v>6</v>
      </c>
      <c r="B27" s="148" t="s">
        <v>239</v>
      </c>
      <c r="C27" s="148"/>
      <c r="D27" s="148"/>
      <c r="E27" s="148"/>
      <c r="F27" s="148"/>
      <c r="G27" s="86"/>
      <c r="H27" s="86"/>
      <c r="I27" s="86"/>
      <c r="J27" s="87"/>
      <c r="K27" s="88"/>
    </row>
    <row r="28" spans="1:11" ht="64.75" customHeight="1" x14ac:dyDescent="0.35">
      <c r="A28" s="89"/>
      <c r="B28" s="147" t="s">
        <v>240</v>
      </c>
      <c r="C28" s="147"/>
      <c r="D28" s="147"/>
      <c r="E28" s="147"/>
      <c r="F28" s="147"/>
      <c r="G28" s="90">
        <f>'details for super structure'!K49</f>
        <v>8809.02</v>
      </c>
      <c r="H28" s="86" t="s">
        <v>34</v>
      </c>
      <c r="I28" s="86"/>
      <c r="J28" s="87"/>
      <c r="K28" s="88" t="s">
        <v>232</v>
      </c>
    </row>
    <row r="29" spans="1:11" ht="75.650000000000006" customHeight="1" x14ac:dyDescent="0.35">
      <c r="A29" s="89"/>
      <c r="B29" s="147" t="s">
        <v>241</v>
      </c>
      <c r="C29" s="147"/>
      <c r="D29" s="147"/>
      <c r="E29" s="147"/>
      <c r="F29" s="147"/>
      <c r="G29" s="90">
        <f>'details for super structure'!M52</f>
        <v>205.16759999999999</v>
      </c>
      <c r="H29" s="86" t="s">
        <v>34</v>
      </c>
      <c r="I29" s="86"/>
      <c r="J29" s="87"/>
      <c r="K29" s="88" t="s">
        <v>223</v>
      </c>
    </row>
    <row r="30" spans="1:11" ht="64.75" customHeight="1" x14ac:dyDescent="0.35">
      <c r="A30" s="89"/>
      <c r="B30" s="147" t="s">
        <v>242</v>
      </c>
      <c r="C30" s="147"/>
      <c r="D30" s="147"/>
      <c r="E30" s="147"/>
      <c r="F30" s="147"/>
      <c r="G30" s="90">
        <f>'details for super structure'!K55</f>
        <v>177.14400000000001</v>
      </c>
      <c r="H30" s="86" t="s">
        <v>34</v>
      </c>
      <c r="I30" s="86"/>
      <c r="J30" s="87"/>
      <c r="K30" s="88" t="s">
        <v>223</v>
      </c>
    </row>
    <row r="31" spans="1:11" x14ac:dyDescent="0.35">
      <c r="A31" s="85">
        <v>7</v>
      </c>
      <c r="B31" s="148" t="s">
        <v>243</v>
      </c>
      <c r="C31" s="148"/>
      <c r="D31" s="148"/>
      <c r="E31" s="148"/>
      <c r="F31" s="148"/>
      <c r="G31" s="86"/>
      <c r="H31" s="86"/>
      <c r="I31" s="86"/>
      <c r="J31" s="87"/>
      <c r="K31" s="88"/>
    </row>
    <row r="32" spans="1:11" ht="64.75" customHeight="1" x14ac:dyDescent="0.35">
      <c r="A32" s="89"/>
      <c r="B32" s="147" t="s">
        <v>244</v>
      </c>
      <c r="C32" s="147"/>
      <c r="D32" s="147"/>
      <c r="E32" s="147"/>
      <c r="F32" s="147"/>
      <c r="G32" s="90">
        <f>'details for super structure'!K59</f>
        <v>1743.6874399999999</v>
      </c>
      <c r="H32" s="86" t="s">
        <v>34</v>
      </c>
      <c r="I32" s="86"/>
      <c r="J32" s="87"/>
      <c r="K32" s="88" t="s">
        <v>232</v>
      </c>
    </row>
    <row r="33" spans="1:11" ht="64.75" customHeight="1" x14ac:dyDescent="0.35">
      <c r="A33" s="89"/>
      <c r="B33" s="147" t="s">
        <v>245</v>
      </c>
      <c r="C33" s="147"/>
      <c r="D33" s="147"/>
      <c r="E33" s="147"/>
      <c r="F33" s="147"/>
      <c r="G33" s="90">
        <f>'details for super structure'!M62</f>
        <v>90.1494</v>
      </c>
      <c r="H33" s="86" t="s">
        <v>34</v>
      </c>
      <c r="I33" s="86"/>
      <c r="J33" s="87"/>
      <c r="K33" s="88" t="s">
        <v>223</v>
      </c>
    </row>
    <row r="34" spans="1:11" x14ac:dyDescent="0.35">
      <c r="A34" s="89"/>
      <c r="B34" s="5"/>
      <c r="C34" s="5"/>
      <c r="D34" s="5"/>
      <c r="E34" s="5"/>
      <c r="F34" s="5"/>
      <c r="G34" s="90"/>
      <c r="H34" s="86"/>
      <c r="I34" s="86"/>
      <c r="J34" s="87"/>
      <c r="K34" s="88"/>
    </row>
    <row r="35" spans="1:11" x14ac:dyDescent="0.35">
      <c r="A35" s="85">
        <v>8</v>
      </c>
      <c r="B35" s="148" t="s">
        <v>212</v>
      </c>
      <c r="C35" s="148"/>
      <c r="D35" s="148"/>
      <c r="E35" s="148"/>
      <c r="F35" s="148"/>
      <c r="G35" s="86"/>
      <c r="H35" s="86"/>
      <c r="I35" s="86"/>
      <c r="J35" s="87"/>
      <c r="K35" s="88"/>
    </row>
    <row r="36" spans="1:11" ht="35.5" customHeight="1" x14ac:dyDescent="0.35">
      <c r="A36" s="89"/>
      <c r="B36" s="147" t="s">
        <v>246</v>
      </c>
      <c r="C36" s="147"/>
      <c r="D36" s="147"/>
      <c r="E36" s="147"/>
      <c r="F36" s="147"/>
      <c r="G36" s="90">
        <f>'details for super structure'!K67</f>
        <v>347.6352</v>
      </c>
      <c r="H36" s="86" t="s">
        <v>15</v>
      </c>
      <c r="I36" s="86"/>
      <c r="J36" s="87"/>
      <c r="K36" s="88" t="s">
        <v>247</v>
      </c>
    </row>
    <row r="37" spans="1:11" ht="64.75" customHeight="1" x14ac:dyDescent="0.35">
      <c r="A37" s="89"/>
      <c r="B37" s="147" t="s">
        <v>248</v>
      </c>
      <c r="C37" s="147"/>
      <c r="D37" s="147"/>
      <c r="E37" s="147"/>
      <c r="F37" s="147"/>
      <c r="G37" s="90">
        <f>'details for super structure'!K66</f>
        <v>41.888000000000012</v>
      </c>
      <c r="H37" s="86" t="s">
        <v>34</v>
      </c>
      <c r="I37" s="86"/>
      <c r="J37" s="87"/>
      <c r="K37" s="88" t="s">
        <v>223</v>
      </c>
    </row>
    <row r="38" spans="1:11" x14ac:dyDescent="0.35">
      <c r="A38" s="89"/>
      <c r="B38" s="5"/>
      <c r="C38" s="5"/>
      <c r="D38" s="5"/>
      <c r="E38" s="5"/>
      <c r="F38" s="5"/>
      <c r="G38" s="90"/>
      <c r="H38" s="86"/>
      <c r="I38" s="86"/>
      <c r="J38" s="87"/>
      <c r="K38" s="88"/>
    </row>
    <row r="39" spans="1:11" ht="14.4" customHeight="1" x14ac:dyDescent="0.35">
      <c r="A39" s="85">
        <v>9</v>
      </c>
      <c r="B39" s="148" t="s">
        <v>249</v>
      </c>
      <c r="C39" s="148"/>
      <c r="D39" s="148"/>
      <c r="E39" s="148"/>
      <c r="F39" s="148"/>
      <c r="G39" s="86"/>
      <c r="H39" s="86"/>
      <c r="I39" s="86"/>
      <c r="J39" s="87"/>
      <c r="K39" s="88"/>
    </row>
    <row r="40" spans="1:11" ht="64.75" customHeight="1" x14ac:dyDescent="0.35">
      <c r="A40" s="89"/>
      <c r="B40" s="147" t="s">
        <v>250</v>
      </c>
      <c r="C40" s="147"/>
      <c r="D40" s="147"/>
      <c r="E40" s="147"/>
      <c r="F40" s="147"/>
      <c r="G40" s="90">
        <f>'details for super structure'!M78</f>
        <v>928.58113920000017</v>
      </c>
      <c r="H40" s="86" t="s">
        <v>34</v>
      </c>
      <c r="I40" s="86"/>
      <c r="J40" s="87"/>
      <c r="K40" s="88" t="s">
        <v>223</v>
      </c>
    </row>
    <row r="41" spans="1:11" ht="14.4" customHeight="1" x14ac:dyDescent="0.35">
      <c r="A41" s="85">
        <v>10</v>
      </c>
      <c r="B41" s="148" t="s">
        <v>251</v>
      </c>
      <c r="C41" s="148"/>
      <c r="D41" s="148"/>
      <c r="E41" s="148"/>
      <c r="F41" s="148"/>
      <c r="G41" s="86"/>
      <c r="H41" s="86"/>
      <c r="I41" s="86"/>
      <c r="J41" s="87"/>
      <c r="K41" s="88"/>
    </row>
    <row r="42" spans="1:11" x14ac:dyDescent="0.35">
      <c r="A42" s="89"/>
      <c r="B42" s="147" t="s">
        <v>252</v>
      </c>
      <c r="C42" s="147"/>
      <c r="D42" s="147"/>
      <c r="E42" s="147"/>
      <c r="F42" s="147"/>
      <c r="G42" s="90">
        <f>'details for super structure'!K86</f>
        <v>88.619520000000009</v>
      </c>
      <c r="H42" s="86" t="s">
        <v>34</v>
      </c>
      <c r="I42" s="86"/>
      <c r="J42" s="87"/>
      <c r="K42" s="88" t="s">
        <v>253</v>
      </c>
    </row>
    <row r="43" spans="1:11" ht="14.4" customHeight="1" x14ac:dyDescent="0.35">
      <c r="A43" s="85">
        <v>11</v>
      </c>
      <c r="B43" s="148" t="s">
        <v>254</v>
      </c>
      <c r="C43" s="148"/>
      <c r="D43" s="148"/>
      <c r="E43" s="148"/>
      <c r="F43" s="148"/>
      <c r="G43" s="86"/>
      <c r="H43" s="86"/>
      <c r="I43" s="86"/>
      <c r="J43" s="87"/>
      <c r="K43" s="88"/>
    </row>
    <row r="44" spans="1:11" ht="57" customHeight="1" x14ac:dyDescent="0.35">
      <c r="A44" s="89"/>
      <c r="B44" s="147" t="s">
        <v>255</v>
      </c>
      <c r="C44" s="147"/>
      <c r="D44" s="147"/>
      <c r="E44" s="147"/>
      <c r="F44" s="147"/>
      <c r="G44" s="90">
        <f>'details for super structure'!H94</f>
        <v>1880.2960000000003</v>
      </c>
      <c r="H44" s="86" t="s">
        <v>51</v>
      </c>
      <c r="I44" s="86"/>
      <c r="J44" s="87"/>
      <c r="K44" s="88" t="s">
        <v>256</v>
      </c>
    </row>
    <row r="45" spans="1:11" ht="57" customHeight="1" x14ac:dyDescent="0.35">
      <c r="A45" s="89"/>
      <c r="B45" s="147" t="s">
        <v>258</v>
      </c>
      <c r="C45" s="147"/>
      <c r="D45" s="147"/>
      <c r="E45" s="147"/>
      <c r="F45" s="147"/>
      <c r="G45" s="90">
        <f>'details for super structure'!H95</f>
        <v>98.64800000000001</v>
      </c>
      <c r="H45" s="86" t="s">
        <v>51</v>
      </c>
      <c r="I45" s="86"/>
      <c r="J45" s="87"/>
      <c r="K45" s="88" t="s">
        <v>256</v>
      </c>
    </row>
    <row r="46" spans="1:11" ht="57" customHeight="1" x14ac:dyDescent="0.35">
      <c r="A46" s="89"/>
      <c r="B46" s="147" t="s">
        <v>257</v>
      </c>
      <c r="C46" s="147"/>
      <c r="D46" s="147"/>
      <c r="E46" s="147"/>
      <c r="F46" s="147"/>
      <c r="G46" s="90">
        <v>50</v>
      </c>
      <c r="H46" s="86" t="s">
        <v>16</v>
      </c>
      <c r="I46" s="86"/>
      <c r="J46" s="87"/>
      <c r="K46" s="88" t="s">
        <v>256</v>
      </c>
    </row>
    <row r="47" spans="1:11" ht="14.4" customHeight="1" x14ac:dyDescent="0.35">
      <c r="A47" s="85">
        <v>12</v>
      </c>
      <c r="B47" s="148" t="s">
        <v>264</v>
      </c>
      <c r="C47" s="148"/>
      <c r="D47" s="148"/>
      <c r="E47" s="148"/>
      <c r="F47" s="148"/>
      <c r="G47" s="86"/>
      <c r="H47" s="86"/>
      <c r="I47" s="86"/>
      <c r="J47" s="87"/>
      <c r="K47" s="88"/>
    </row>
    <row r="48" spans="1:11" ht="57" customHeight="1" x14ac:dyDescent="0.35">
      <c r="A48" s="89"/>
      <c r="B48" s="147" t="s">
        <v>265</v>
      </c>
      <c r="C48" s="147"/>
      <c r="D48" s="147"/>
      <c r="E48" s="147"/>
      <c r="F48" s="147"/>
      <c r="G48" s="90">
        <v>32</v>
      </c>
      <c r="H48" s="86" t="s">
        <v>51</v>
      </c>
      <c r="I48" s="86"/>
      <c r="J48" s="87"/>
      <c r="K48" s="88" t="s">
        <v>247</v>
      </c>
    </row>
    <row r="49" spans="1:14" ht="57" customHeight="1" x14ac:dyDescent="0.35">
      <c r="A49" s="89"/>
      <c r="B49" s="147" t="s">
        <v>266</v>
      </c>
      <c r="C49" s="147"/>
      <c r="D49" s="147"/>
      <c r="E49" s="147"/>
      <c r="F49" s="147"/>
      <c r="G49" s="90">
        <v>2.1</v>
      </c>
      <c r="H49" s="86" t="s">
        <v>51</v>
      </c>
      <c r="I49" s="86"/>
      <c r="J49" s="87"/>
      <c r="K49" s="88" t="s">
        <v>267</v>
      </c>
    </row>
    <row r="50" spans="1:14" x14ac:dyDescent="0.35">
      <c r="A50" s="89"/>
      <c r="B50" s="5"/>
      <c r="C50" s="5"/>
      <c r="D50" s="5"/>
      <c r="E50" s="5"/>
      <c r="F50" s="5"/>
      <c r="G50" s="90"/>
      <c r="H50" s="86"/>
      <c r="I50" s="86"/>
      <c r="J50" s="87"/>
      <c r="K50" s="88"/>
    </row>
    <row r="51" spans="1:14" ht="16.25" customHeight="1" x14ac:dyDescent="0.35">
      <c r="A51" s="85"/>
      <c r="B51" s="100"/>
      <c r="C51" s="101"/>
      <c r="D51" s="101"/>
      <c r="E51" s="101"/>
      <c r="F51" s="102"/>
      <c r="G51" s="103"/>
      <c r="H51" s="104"/>
      <c r="I51" s="6"/>
      <c r="J51" s="140"/>
      <c r="K51" s="88"/>
    </row>
    <row r="52" spans="1:14" x14ac:dyDescent="0.35">
      <c r="A52" s="89"/>
      <c r="B52" s="105"/>
      <c r="C52" s="106"/>
      <c r="D52" s="106"/>
      <c r="E52" s="106"/>
      <c r="F52" s="107"/>
      <c r="G52" s="103"/>
      <c r="H52" s="104"/>
      <c r="I52" s="108"/>
      <c r="J52" s="87"/>
      <c r="K52" s="88"/>
    </row>
    <row r="53" spans="1:14" ht="16.25" customHeight="1" x14ac:dyDescent="0.35">
      <c r="A53" s="85"/>
      <c r="B53" s="5"/>
      <c r="C53" s="5"/>
      <c r="D53" s="5"/>
      <c r="E53" s="5"/>
      <c r="F53" s="5"/>
      <c r="G53" s="149"/>
      <c r="H53" s="150"/>
      <c r="I53" s="151"/>
      <c r="J53" s="71"/>
      <c r="K53" s="88"/>
      <c r="M53" s="7"/>
    </row>
    <row r="54" spans="1:14" ht="16.25" customHeight="1" x14ac:dyDescent="0.35">
      <c r="A54" s="85"/>
      <c r="B54" s="5"/>
      <c r="C54" s="5"/>
      <c r="D54" s="5"/>
      <c r="E54" s="5"/>
      <c r="F54" s="111"/>
      <c r="H54" s="110"/>
      <c r="J54" s="7"/>
      <c r="K54" s="88"/>
      <c r="N54" s="112"/>
    </row>
    <row r="55" spans="1:14" ht="16.25" customHeight="1" x14ac:dyDescent="0.35">
      <c r="A55" s="85"/>
      <c r="B55" s="5"/>
      <c r="C55" s="5"/>
      <c r="D55" s="5"/>
      <c r="E55" s="5"/>
      <c r="F55" s="5"/>
      <c r="G55" s="109"/>
      <c r="H55" s="110"/>
      <c r="I55" s="111"/>
      <c r="J55" s="7"/>
      <c r="K55" s="88"/>
    </row>
    <row r="56" spans="1:14" ht="14.4" customHeight="1" x14ac:dyDescent="0.35">
      <c r="A56" s="8"/>
      <c r="B56" s="6"/>
      <c r="C56" s="6"/>
      <c r="D56" s="6"/>
      <c r="E56" s="6"/>
      <c r="F56" s="6"/>
      <c r="G56" s="6"/>
      <c r="H56" s="6"/>
      <c r="I56" s="6"/>
      <c r="J56" s="7"/>
      <c r="K56" s="9"/>
      <c r="N56" s="113"/>
    </row>
    <row r="57" spans="1:14" ht="14.4" customHeight="1" x14ac:dyDescent="0.35">
      <c r="A57" s="8"/>
      <c r="B57" s="6"/>
      <c r="C57" s="6"/>
      <c r="D57" s="6"/>
      <c r="E57" s="6"/>
      <c r="F57" s="6"/>
      <c r="G57" s="6"/>
      <c r="H57" s="6"/>
      <c r="I57" s="6"/>
      <c r="J57" s="6"/>
      <c r="K57" s="9"/>
    </row>
    <row r="58" spans="1:14" x14ac:dyDescent="0.35">
      <c r="A58" s="89"/>
      <c r="B58" s="5"/>
      <c r="C58" s="5"/>
      <c r="D58" s="5"/>
      <c r="E58" s="5"/>
      <c r="F58" s="5"/>
      <c r="G58" s="86"/>
      <c r="H58" s="86"/>
      <c r="I58" s="86"/>
      <c r="J58" s="87"/>
      <c r="K58" s="88"/>
    </row>
    <row r="59" spans="1:14" x14ac:dyDescent="0.35">
      <c r="A59" s="89"/>
      <c r="B59" s="86"/>
      <c r="C59" s="5"/>
      <c r="D59" s="5"/>
      <c r="E59" s="5"/>
      <c r="F59" s="5"/>
      <c r="G59" s="86"/>
      <c r="H59" s="86"/>
      <c r="I59" s="86"/>
      <c r="J59" s="87"/>
      <c r="K59" s="88"/>
    </row>
    <row r="60" spans="1:14" x14ac:dyDescent="0.35">
      <c r="A60" s="89"/>
      <c r="B60" s="5"/>
      <c r="C60" s="5"/>
      <c r="D60" s="5"/>
      <c r="E60" s="5"/>
      <c r="F60" s="5"/>
      <c r="G60" s="86"/>
      <c r="H60" s="86"/>
      <c r="I60" s="86"/>
      <c r="J60" s="87"/>
      <c r="K60" s="88"/>
    </row>
    <row r="61" spans="1:14" x14ac:dyDescent="0.35">
      <c r="A61" s="89"/>
      <c r="B61" s="5"/>
      <c r="C61" s="5"/>
      <c r="D61" s="5"/>
      <c r="E61" s="5"/>
      <c r="F61" s="5"/>
      <c r="G61" s="86"/>
      <c r="H61" s="86"/>
      <c r="I61" s="86"/>
      <c r="J61" s="87"/>
      <c r="K61" s="88"/>
    </row>
    <row r="62" spans="1:14" x14ac:dyDescent="0.35">
      <c r="A62" s="8"/>
      <c r="B62" s="6"/>
      <c r="C62" s="78"/>
      <c r="D62" s="5"/>
      <c r="E62" s="5"/>
      <c r="F62" s="5"/>
      <c r="G62" s="86"/>
      <c r="H62" s="86"/>
      <c r="I62" s="86"/>
      <c r="J62" s="87"/>
      <c r="K62" s="88"/>
    </row>
    <row r="63" spans="1:14" x14ac:dyDescent="0.35">
      <c r="A63" s="8"/>
      <c r="B63" s="6"/>
      <c r="C63" s="78"/>
      <c r="D63" s="5"/>
      <c r="E63" s="5"/>
      <c r="F63" s="5"/>
      <c r="G63" s="86"/>
      <c r="H63" s="86"/>
      <c r="I63" s="86"/>
      <c r="J63" s="114"/>
      <c r="K63" s="88"/>
    </row>
    <row r="64" spans="1:14" x14ac:dyDescent="0.35">
      <c r="A64" s="115"/>
      <c r="B64" s="116"/>
      <c r="C64" s="117"/>
      <c r="D64" s="118"/>
      <c r="E64" s="118"/>
      <c r="F64" s="118"/>
      <c r="G64" s="119"/>
      <c r="H64" s="119"/>
      <c r="I64" s="119"/>
      <c r="J64" s="120"/>
      <c r="K64" s="121"/>
    </row>
    <row r="65" spans="10:11" x14ac:dyDescent="0.35">
      <c r="J65" s="123"/>
      <c r="K65" s="113"/>
    </row>
    <row r="66" spans="10:11" x14ac:dyDescent="0.35">
      <c r="J66" s="123"/>
    </row>
    <row r="67" spans="10:11" x14ac:dyDescent="0.35">
      <c r="J67" s="123"/>
    </row>
    <row r="68" spans="10:11" x14ac:dyDescent="0.35">
      <c r="J68" s="123"/>
    </row>
    <row r="69" spans="10:11" x14ac:dyDescent="0.35">
      <c r="J69" s="123"/>
    </row>
    <row r="70" spans="10:11" x14ac:dyDescent="0.35">
      <c r="J70" s="123"/>
    </row>
    <row r="71" spans="10:11" x14ac:dyDescent="0.35">
      <c r="J71" s="123"/>
    </row>
    <row r="72" spans="10:11" x14ac:dyDescent="0.35">
      <c r="J72" s="123"/>
    </row>
    <row r="73" spans="10:11" x14ac:dyDescent="0.35">
      <c r="J73" s="123"/>
    </row>
    <row r="74" spans="10:11" x14ac:dyDescent="0.35">
      <c r="J74" s="123"/>
    </row>
    <row r="75" spans="10:11" x14ac:dyDescent="0.35">
      <c r="J75" s="123"/>
    </row>
    <row r="76" spans="10:11" x14ac:dyDescent="0.35">
      <c r="J76" s="123"/>
    </row>
    <row r="77" spans="10:11" x14ac:dyDescent="0.35">
      <c r="J77" s="123"/>
    </row>
    <row r="78" spans="10:11" x14ac:dyDescent="0.35">
      <c r="J78" s="123"/>
    </row>
    <row r="79" spans="10:11" x14ac:dyDescent="0.35">
      <c r="J79" s="123"/>
    </row>
    <row r="80" spans="10:11" x14ac:dyDescent="0.35">
      <c r="J80" s="123"/>
    </row>
    <row r="81" spans="10:10" x14ac:dyDescent="0.35">
      <c r="J81" s="123"/>
    </row>
    <row r="82" spans="10:10" x14ac:dyDescent="0.35">
      <c r="J82" s="123"/>
    </row>
    <row r="83" spans="10:10" x14ac:dyDescent="0.35">
      <c r="J83" s="123"/>
    </row>
    <row r="84" spans="10:10" x14ac:dyDescent="0.35">
      <c r="J84" s="123"/>
    </row>
    <row r="85" spans="10:10" x14ac:dyDescent="0.35">
      <c r="J85" s="123"/>
    </row>
    <row r="86" spans="10:10" x14ac:dyDescent="0.35">
      <c r="J86" s="123"/>
    </row>
    <row r="87" spans="10:10" x14ac:dyDescent="0.35">
      <c r="J87" s="123"/>
    </row>
    <row r="88" spans="10:10" x14ac:dyDescent="0.35">
      <c r="J88" s="123"/>
    </row>
    <row r="89" spans="10:10" x14ac:dyDescent="0.35">
      <c r="J89" s="123"/>
    </row>
    <row r="90" spans="10:10" x14ac:dyDescent="0.35">
      <c r="J90" s="123"/>
    </row>
    <row r="91" spans="10:10" x14ac:dyDescent="0.35">
      <c r="J91" s="123"/>
    </row>
    <row r="92" spans="10:10" x14ac:dyDescent="0.35">
      <c r="J92" s="123"/>
    </row>
    <row r="93" spans="10:10" x14ac:dyDescent="0.35">
      <c r="J93" s="123"/>
    </row>
    <row r="94" spans="10:10" x14ac:dyDescent="0.35">
      <c r="J94" s="123"/>
    </row>
    <row r="95" spans="10:10" x14ac:dyDescent="0.35">
      <c r="J95" s="123"/>
    </row>
    <row r="96" spans="10:10" x14ac:dyDescent="0.35">
      <c r="J96" s="123"/>
    </row>
    <row r="97" spans="10:10" x14ac:dyDescent="0.35">
      <c r="J97" s="123"/>
    </row>
    <row r="98" spans="10:10" x14ac:dyDescent="0.35">
      <c r="J98" s="123"/>
    </row>
    <row r="99" spans="10:10" x14ac:dyDescent="0.35">
      <c r="J99" s="123"/>
    </row>
    <row r="100" spans="10:10" x14ac:dyDescent="0.35">
      <c r="J100" s="123"/>
    </row>
    <row r="101" spans="10:10" x14ac:dyDescent="0.35">
      <c r="J101" s="123"/>
    </row>
    <row r="102" spans="10:10" x14ac:dyDescent="0.35">
      <c r="J102" s="123"/>
    </row>
    <row r="103" spans="10:10" x14ac:dyDescent="0.35">
      <c r="J103" s="123"/>
    </row>
    <row r="104" spans="10:10" x14ac:dyDescent="0.35">
      <c r="J104" s="123"/>
    </row>
    <row r="105" spans="10:10" x14ac:dyDescent="0.35">
      <c r="J105" s="123"/>
    </row>
    <row r="106" spans="10:10" x14ac:dyDescent="0.35">
      <c r="J106" s="123"/>
    </row>
    <row r="107" spans="10:10" x14ac:dyDescent="0.35">
      <c r="J107" s="123"/>
    </row>
    <row r="108" spans="10:10" x14ac:dyDescent="0.35">
      <c r="J108" s="123"/>
    </row>
    <row r="109" spans="10:10" x14ac:dyDescent="0.35">
      <c r="J109" s="123"/>
    </row>
    <row r="110" spans="10:10" x14ac:dyDescent="0.35">
      <c r="J110" s="123"/>
    </row>
    <row r="111" spans="10:10" x14ac:dyDescent="0.35">
      <c r="J111" s="123"/>
    </row>
    <row r="112" spans="10:10" x14ac:dyDescent="0.35">
      <c r="J112" s="123"/>
    </row>
    <row r="113" spans="10:10" x14ac:dyDescent="0.35">
      <c r="J113" s="123"/>
    </row>
    <row r="114" spans="10:10" x14ac:dyDescent="0.35">
      <c r="J114" s="123"/>
    </row>
    <row r="115" spans="10:10" x14ac:dyDescent="0.35">
      <c r="J115" s="123"/>
    </row>
    <row r="116" spans="10:10" x14ac:dyDescent="0.35">
      <c r="J116" s="123"/>
    </row>
    <row r="117" spans="10:10" x14ac:dyDescent="0.35">
      <c r="J117" s="123"/>
    </row>
    <row r="118" spans="10:10" x14ac:dyDescent="0.35">
      <c r="J118" s="123"/>
    </row>
    <row r="119" spans="10:10" x14ac:dyDescent="0.35">
      <c r="J119" s="123"/>
    </row>
    <row r="120" spans="10:10" x14ac:dyDescent="0.35">
      <c r="J120" s="123"/>
    </row>
    <row r="121" spans="10:10" x14ac:dyDescent="0.35">
      <c r="J121" s="123"/>
    </row>
    <row r="122" spans="10:10" x14ac:dyDescent="0.35">
      <c r="J122" s="123"/>
    </row>
    <row r="123" spans="10:10" x14ac:dyDescent="0.35">
      <c r="J123" s="123"/>
    </row>
    <row r="124" spans="10:10" x14ac:dyDescent="0.35">
      <c r="J124" s="123"/>
    </row>
    <row r="125" spans="10:10" x14ac:dyDescent="0.35">
      <c r="J125" s="123"/>
    </row>
    <row r="126" spans="10:10" x14ac:dyDescent="0.35">
      <c r="J126" s="123"/>
    </row>
    <row r="127" spans="10:10" x14ac:dyDescent="0.35">
      <c r="J127" s="123"/>
    </row>
    <row r="128" spans="10:10" x14ac:dyDescent="0.35">
      <c r="J128" s="123"/>
    </row>
    <row r="129" spans="10:10" x14ac:dyDescent="0.35">
      <c r="J129" s="123"/>
    </row>
    <row r="130" spans="10:10" x14ac:dyDescent="0.35">
      <c r="J130" s="123"/>
    </row>
    <row r="131" spans="10:10" x14ac:dyDescent="0.35">
      <c r="J131" s="123"/>
    </row>
    <row r="132" spans="10:10" x14ac:dyDescent="0.35">
      <c r="J132" s="123"/>
    </row>
    <row r="133" spans="10:10" x14ac:dyDescent="0.35">
      <c r="J133" s="123"/>
    </row>
    <row r="134" spans="10:10" x14ac:dyDescent="0.35">
      <c r="J134" s="123"/>
    </row>
    <row r="135" spans="10:10" x14ac:dyDescent="0.35">
      <c r="J135" s="123"/>
    </row>
    <row r="136" spans="10:10" x14ac:dyDescent="0.35">
      <c r="J136" s="123"/>
    </row>
    <row r="137" spans="10:10" x14ac:dyDescent="0.35">
      <c r="J137" s="123"/>
    </row>
    <row r="138" spans="10:10" x14ac:dyDescent="0.35">
      <c r="J138" s="123"/>
    </row>
    <row r="139" spans="10:10" x14ac:dyDescent="0.35">
      <c r="J139" s="123"/>
    </row>
    <row r="140" spans="10:10" x14ac:dyDescent="0.35">
      <c r="J140" s="123"/>
    </row>
    <row r="141" spans="10:10" x14ac:dyDescent="0.35">
      <c r="J141" s="123"/>
    </row>
    <row r="142" spans="10:10" x14ac:dyDescent="0.35">
      <c r="J142" s="123"/>
    </row>
    <row r="143" spans="10:10" x14ac:dyDescent="0.35">
      <c r="J143" s="123"/>
    </row>
    <row r="144" spans="10:10" x14ac:dyDescent="0.35">
      <c r="J144" s="123"/>
    </row>
    <row r="145" spans="10:10" x14ac:dyDescent="0.35">
      <c r="J145" s="123"/>
    </row>
    <row r="146" spans="10:10" x14ac:dyDescent="0.35">
      <c r="J146" s="123"/>
    </row>
    <row r="147" spans="10:10" x14ac:dyDescent="0.35">
      <c r="J147" s="123"/>
    </row>
    <row r="148" spans="10:10" x14ac:dyDescent="0.35">
      <c r="J148" s="123"/>
    </row>
    <row r="149" spans="10:10" x14ac:dyDescent="0.35">
      <c r="J149" s="123"/>
    </row>
    <row r="150" spans="10:10" x14ac:dyDescent="0.35">
      <c r="J150" s="123"/>
    </row>
    <row r="151" spans="10:10" x14ac:dyDescent="0.35">
      <c r="J151" s="123"/>
    </row>
    <row r="152" spans="10:10" x14ac:dyDescent="0.35">
      <c r="J152" s="123"/>
    </row>
    <row r="153" spans="10:10" x14ac:dyDescent="0.35">
      <c r="J153" s="123"/>
    </row>
    <row r="154" spans="10:10" x14ac:dyDescent="0.35">
      <c r="J154" s="123"/>
    </row>
    <row r="155" spans="10:10" x14ac:dyDescent="0.35">
      <c r="J155" s="123"/>
    </row>
    <row r="156" spans="10:10" x14ac:dyDescent="0.35">
      <c r="J156" s="123"/>
    </row>
    <row r="157" spans="10:10" x14ac:dyDescent="0.35">
      <c r="J157" s="123"/>
    </row>
    <row r="158" spans="10:10" x14ac:dyDescent="0.35">
      <c r="J158" s="123"/>
    </row>
    <row r="159" spans="10:10" x14ac:dyDescent="0.35">
      <c r="J159" s="123"/>
    </row>
    <row r="160" spans="10:10" x14ac:dyDescent="0.35">
      <c r="J160" s="123"/>
    </row>
    <row r="161" spans="10:10" x14ac:dyDescent="0.35">
      <c r="J161" s="123"/>
    </row>
    <row r="162" spans="10:10" x14ac:dyDescent="0.35">
      <c r="J162" s="123"/>
    </row>
    <row r="163" spans="10:10" x14ac:dyDescent="0.35">
      <c r="J163" s="123"/>
    </row>
    <row r="164" spans="10:10" x14ac:dyDescent="0.35">
      <c r="J164" s="123"/>
    </row>
    <row r="165" spans="10:10" x14ac:dyDescent="0.35">
      <c r="J165" s="123"/>
    </row>
    <row r="166" spans="10:10" x14ac:dyDescent="0.35">
      <c r="J166" s="123"/>
    </row>
    <row r="167" spans="10:10" x14ac:dyDescent="0.35">
      <c r="J167" s="123"/>
    </row>
    <row r="168" spans="10:10" x14ac:dyDescent="0.35">
      <c r="J168" s="123"/>
    </row>
    <row r="169" spans="10:10" x14ac:dyDescent="0.35">
      <c r="J169" s="123"/>
    </row>
    <row r="170" spans="10:10" x14ac:dyDescent="0.35">
      <c r="J170" s="123"/>
    </row>
    <row r="171" spans="10:10" x14ac:dyDescent="0.35">
      <c r="J171" s="123"/>
    </row>
    <row r="172" spans="10:10" x14ac:dyDescent="0.35">
      <c r="J172" s="123"/>
    </row>
    <row r="173" spans="10:10" x14ac:dyDescent="0.35">
      <c r="J173" s="123"/>
    </row>
    <row r="174" spans="10:10" x14ac:dyDescent="0.35">
      <c r="J174" s="123"/>
    </row>
    <row r="175" spans="10:10" x14ac:dyDescent="0.35">
      <c r="J175" s="123"/>
    </row>
    <row r="176" spans="10:10" x14ac:dyDescent="0.35">
      <c r="J176" s="123"/>
    </row>
    <row r="177" spans="10:10" x14ac:dyDescent="0.35">
      <c r="J177" s="123"/>
    </row>
    <row r="178" spans="10:10" x14ac:dyDescent="0.35">
      <c r="J178" s="123"/>
    </row>
    <row r="179" spans="10:10" x14ac:dyDescent="0.35">
      <c r="J179" s="123"/>
    </row>
    <row r="180" spans="10:10" x14ac:dyDescent="0.35">
      <c r="J180" s="123"/>
    </row>
    <row r="181" spans="10:10" x14ac:dyDescent="0.35">
      <c r="J181" s="123"/>
    </row>
    <row r="182" spans="10:10" x14ac:dyDescent="0.35">
      <c r="J182" s="123"/>
    </row>
    <row r="183" spans="10:10" x14ac:dyDescent="0.35">
      <c r="J183" s="123"/>
    </row>
    <row r="184" spans="10:10" x14ac:dyDescent="0.35">
      <c r="J184" s="123"/>
    </row>
    <row r="185" spans="10:10" x14ac:dyDescent="0.35">
      <c r="J185" s="123"/>
    </row>
    <row r="186" spans="10:10" x14ac:dyDescent="0.35">
      <c r="J186" s="123"/>
    </row>
    <row r="187" spans="10:10" x14ac:dyDescent="0.35">
      <c r="J187" s="123"/>
    </row>
    <row r="188" spans="10:10" x14ac:dyDescent="0.35">
      <c r="J188" s="123"/>
    </row>
    <row r="189" spans="10:10" x14ac:dyDescent="0.35">
      <c r="J189" s="123"/>
    </row>
    <row r="190" spans="10:10" x14ac:dyDescent="0.35">
      <c r="J190" s="123"/>
    </row>
    <row r="191" spans="10:10" x14ac:dyDescent="0.35">
      <c r="J191" s="123"/>
    </row>
    <row r="192" spans="10:10" x14ac:dyDescent="0.35">
      <c r="J192" s="123"/>
    </row>
    <row r="193" spans="10:10" x14ac:dyDescent="0.35">
      <c r="J193" s="123"/>
    </row>
    <row r="194" spans="10:10" x14ac:dyDescent="0.35">
      <c r="J194" s="123"/>
    </row>
    <row r="195" spans="10:10" x14ac:dyDescent="0.35">
      <c r="J195" s="123"/>
    </row>
    <row r="196" spans="10:10" x14ac:dyDescent="0.35">
      <c r="J196" s="123"/>
    </row>
    <row r="197" spans="10:10" x14ac:dyDescent="0.35">
      <c r="J197" s="123"/>
    </row>
    <row r="198" spans="10:10" x14ac:dyDescent="0.35">
      <c r="J198" s="123"/>
    </row>
    <row r="199" spans="10:10" x14ac:dyDescent="0.35">
      <c r="J199" s="123"/>
    </row>
    <row r="200" spans="10:10" x14ac:dyDescent="0.35">
      <c r="J200" s="123"/>
    </row>
    <row r="201" spans="10:10" x14ac:dyDescent="0.35">
      <c r="J201" s="123"/>
    </row>
    <row r="202" spans="10:10" x14ac:dyDescent="0.35">
      <c r="J202" s="123"/>
    </row>
    <row r="203" spans="10:10" x14ac:dyDescent="0.35">
      <c r="J203" s="123"/>
    </row>
    <row r="204" spans="10:10" x14ac:dyDescent="0.35">
      <c r="J204" s="123"/>
    </row>
    <row r="205" spans="10:10" x14ac:dyDescent="0.35">
      <c r="J205" s="123"/>
    </row>
    <row r="206" spans="10:10" x14ac:dyDescent="0.35">
      <c r="J206" s="123"/>
    </row>
    <row r="207" spans="10:10" x14ac:dyDescent="0.35">
      <c r="J207" s="123"/>
    </row>
    <row r="208" spans="10:10" x14ac:dyDescent="0.35">
      <c r="J208" s="123"/>
    </row>
    <row r="209" spans="10:10" x14ac:dyDescent="0.35">
      <c r="J209" s="123"/>
    </row>
    <row r="210" spans="10:10" x14ac:dyDescent="0.35">
      <c r="J210" s="123"/>
    </row>
    <row r="211" spans="10:10" x14ac:dyDescent="0.35">
      <c r="J211" s="123"/>
    </row>
    <row r="212" spans="10:10" x14ac:dyDescent="0.35">
      <c r="J212" s="123"/>
    </row>
    <row r="213" spans="10:10" x14ac:dyDescent="0.35">
      <c r="J213" s="123"/>
    </row>
    <row r="214" spans="10:10" x14ac:dyDescent="0.35">
      <c r="J214" s="123"/>
    </row>
    <row r="215" spans="10:10" x14ac:dyDescent="0.35">
      <c r="J215" s="123"/>
    </row>
    <row r="216" spans="10:10" x14ac:dyDescent="0.35">
      <c r="J216" s="123"/>
    </row>
    <row r="217" spans="10:10" x14ac:dyDescent="0.35">
      <c r="J217" s="123"/>
    </row>
    <row r="218" spans="10:10" x14ac:dyDescent="0.35">
      <c r="J218" s="123"/>
    </row>
    <row r="219" spans="10:10" x14ac:dyDescent="0.35">
      <c r="J219" s="123"/>
    </row>
    <row r="220" spans="10:10" x14ac:dyDescent="0.35">
      <c r="J220" s="123"/>
    </row>
    <row r="221" spans="10:10" x14ac:dyDescent="0.35">
      <c r="J221" s="123"/>
    </row>
    <row r="222" spans="10:10" x14ac:dyDescent="0.35">
      <c r="J222" s="123"/>
    </row>
    <row r="223" spans="10:10" x14ac:dyDescent="0.35">
      <c r="J223" s="123"/>
    </row>
    <row r="224" spans="10:10" x14ac:dyDescent="0.35">
      <c r="J224" s="123"/>
    </row>
    <row r="225" spans="10:10" x14ac:dyDescent="0.35">
      <c r="J225" s="123"/>
    </row>
    <row r="226" spans="10:10" x14ac:dyDescent="0.35">
      <c r="J226" s="123"/>
    </row>
    <row r="227" spans="10:10" x14ac:dyDescent="0.35">
      <c r="J227" s="123"/>
    </row>
    <row r="228" spans="10:10" x14ac:dyDescent="0.35">
      <c r="J228" s="123"/>
    </row>
    <row r="229" spans="10:10" x14ac:dyDescent="0.35">
      <c r="J229" s="123"/>
    </row>
    <row r="230" spans="10:10" x14ac:dyDescent="0.35">
      <c r="J230" s="123"/>
    </row>
    <row r="231" spans="10:10" x14ac:dyDescent="0.35">
      <c r="J231" s="123"/>
    </row>
    <row r="232" spans="10:10" x14ac:dyDescent="0.35">
      <c r="J232" s="123"/>
    </row>
    <row r="233" spans="10:10" x14ac:dyDescent="0.35">
      <c r="J233" s="123"/>
    </row>
    <row r="234" spans="10:10" x14ac:dyDescent="0.35">
      <c r="J234" s="123"/>
    </row>
    <row r="235" spans="10:10" x14ac:dyDescent="0.35">
      <c r="J235" s="123"/>
    </row>
    <row r="236" spans="10:10" x14ac:dyDescent="0.35">
      <c r="J236" s="123"/>
    </row>
    <row r="237" spans="10:10" x14ac:dyDescent="0.35">
      <c r="J237" s="123"/>
    </row>
    <row r="238" spans="10:10" x14ac:dyDescent="0.35">
      <c r="J238" s="123"/>
    </row>
    <row r="239" spans="10:10" x14ac:dyDescent="0.35">
      <c r="J239" s="123"/>
    </row>
    <row r="240" spans="10:10" x14ac:dyDescent="0.35">
      <c r="J240" s="123"/>
    </row>
    <row r="241" spans="10:10" x14ac:dyDescent="0.35">
      <c r="J241" s="123"/>
    </row>
    <row r="242" spans="10:10" x14ac:dyDescent="0.35">
      <c r="J242" s="123"/>
    </row>
    <row r="243" spans="10:10" x14ac:dyDescent="0.35">
      <c r="J243" s="123"/>
    </row>
    <row r="244" spans="10:10" x14ac:dyDescent="0.35">
      <c r="J244" s="123"/>
    </row>
    <row r="245" spans="10:10" x14ac:dyDescent="0.35">
      <c r="J245" s="123"/>
    </row>
    <row r="246" spans="10:10" x14ac:dyDescent="0.35">
      <c r="J246" s="123"/>
    </row>
    <row r="247" spans="10:10" x14ac:dyDescent="0.35">
      <c r="J247" s="123"/>
    </row>
    <row r="248" spans="10:10" x14ac:dyDescent="0.35">
      <c r="J248" s="123"/>
    </row>
    <row r="249" spans="10:10" x14ac:dyDescent="0.35">
      <c r="J249" s="123"/>
    </row>
    <row r="250" spans="10:10" x14ac:dyDescent="0.35">
      <c r="J250" s="123"/>
    </row>
    <row r="251" spans="10:10" x14ac:dyDescent="0.35">
      <c r="J251" s="123"/>
    </row>
    <row r="252" spans="10:10" x14ac:dyDescent="0.35">
      <c r="J252" s="123"/>
    </row>
    <row r="253" spans="10:10" x14ac:dyDescent="0.35">
      <c r="J253" s="123"/>
    </row>
    <row r="254" spans="10:10" x14ac:dyDescent="0.35">
      <c r="J254" s="123"/>
    </row>
    <row r="255" spans="10:10" x14ac:dyDescent="0.35">
      <c r="J255" s="123"/>
    </row>
    <row r="256" spans="10:10" x14ac:dyDescent="0.35">
      <c r="J256" s="123"/>
    </row>
    <row r="257" spans="10:10" x14ac:dyDescent="0.35">
      <c r="J257" s="123"/>
    </row>
    <row r="258" spans="10:10" x14ac:dyDescent="0.35">
      <c r="J258" s="123"/>
    </row>
    <row r="259" spans="10:10" x14ac:dyDescent="0.35">
      <c r="J259" s="123"/>
    </row>
    <row r="260" spans="10:10" x14ac:dyDescent="0.35">
      <c r="J260" s="123"/>
    </row>
    <row r="261" spans="10:10" x14ac:dyDescent="0.35">
      <c r="J261" s="123"/>
    </row>
    <row r="262" spans="10:10" x14ac:dyDescent="0.35">
      <c r="J262" s="123"/>
    </row>
    <row r="263" spans="10:10" x14ac:dyDescent="0.35">
      <c r="J263" s="123"/>
    </row>
    <row r="264" spans="10:10" x14ac:dyDescent="0.35">
      <c r="J264" s="123"/>
    </row>
    <row r="265" spans="10:10" x14ac:dyDescent="0.35">
      <c r="J265" s="123"/>
    </row>
    <row r="266" spans="10:10" x14ac:dyDescent="0.35">
      <c r="J266" s="123"/>
    </row>
    <row r="267" spans="10:10" x14ac:dyDescent="0.35">
      <c r="J267" s="123"/>
    </row>
    <row r="268" spans="10:10" x14ac:dyDescent="0.35">
      <c r="J268" s="123"/>
    </row>
    <row r="269" spans="10:10" x14ac:dyDescent="0.35">
      <c r="J269" s="123"/>
    </row>
    <row r="270" spans="10:10" x14ac:dyDescent="0.35">
      <c r="J270" s="123"/>
    </row>
    <row r="271" spans="10:10" x14ac:dyDescent="0.35">
      <c r="J271" s="123"/>
    </row>
  </sheetData>
  <mergeCells count="41">
    <mergeCell ref="B32:F32"/>
    <mergeCell ref="B37:F37"/>
    <mergeCell ref="B40:F40"/>
    <mergeCell ref="B43:F43"/>
    <mergeCell ref="B49:F49"/>
    <mergeCell ref="B33:F33"/>
    <mergeCell ref="G53:I53"/>
    <mergeCell ref="B35:F35"/>
    <mergeCell ref="B36:F36"/>
    <mergeCell ref="B39:F39"/>
    <mergeCell ref="B41:F41"/>
    <mergeCell ref="B42:F42"/>
    <mergeCell ref="B44:F44"/>
    <mergeCell ref="B46:F46"/>
    <mergeCell ref="B47:F47"/>
    <mergeCell ref="B48:F48"/>
    <mergeCell ref="B45:F45"/>
    <mergeCell ref="B10:F10"/>
    <mergeCell ref="B11:F11"/>
    <mergeCell ref="B13:F13"/>
    <mergeCell ref="B14:F14"/>
    <mergeCell ref="B16:F16"/>
    <mergeCell ref="B17:F17"/>
    <mergeCell ref="B20:F20"/>
    <mergeCell ref="B21:F21"/>
    <mergeCell ref="B31:F31"/>
    <mergeCell ref="B18:F18"/>
    <mergeCell ref="B22:F22"/>
    <mergeCell ref="B24:F24"/>
    <mergeCell ref="B29:F29"/>
    <mergeCell ref="B25:F25"/>
    <mergeCell ref="B26:F26"/>
    <mergeCell ref="B27:F27"/>
    <mergeCell ref="B28:F28"/>
    <mergeCell ref="B30:F30"/>
    <mergeCell ref="B8:F8"/>
    <mergeCell ref="A1:K1"/>
    <mergeCell ref="A2:K2"/>
    <mergeCell ref="A4:K4"/>
    <mergeCell ref="A5:K5"/>
    <mergeCell ref="A6:K6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CA4AE-D0CA-424A-B768-4BDEA1AEDCB5}">
  <dimension ref="A1:N315"/>
  <sheetViews>
    <sheetView topLeftCell="A82" zoomScale="85" zoomScaleNormal="85" workbookViewId="0">
      <selection activeCell="P54" sqref="P54"/>
    </sheetView>
  </sheetViews>
  <sheetFormatPr defaultColWidth="8.90625" defaultRowHeight="16" x14ac:dyDescent="0.35"/>
  <cols>
    <col min="1" max="1" width="8.1796875" style="72" bestFit="1" customWidth="1"/>
    <col min="2" max="2" width="10.1796875" style="122" customWidth="1"/>
    <col min="3" max="3" width="16.54296875" style="122" bestFit="1" customWidth="1"/>
    <col min="4" max="4" width="8.453125" style="122" bestFit="1" customWidth="1"/>
    <col min="5" max="5" width="15.08984375" style="122" bestFit="1" customWidth="1"/>
    <col min="6" max="6" width="21.54296875" style="122" bestFit="1" customWidth="1"/>
    <col min="7" max="7" width="8.7265625" style="72" bestFit="1" customWidth="1"/>
    <col min="8" max="8" width="5.7265625" style="72" bestFit="1" customWidth="1"/>
    <col min="9" max="9" width="10.26953125" style="72" bestFit="1" customWidth="1"/>
    <col min="10" max="10" width="14.90625" style="124" bestFit="1" customWidth="1"/>
    <col min="11" max="11" width="19.7265625" style="72" customWidth="1"/>
    <col min="12" max="12" width="8.90625" style="72" customWidth="1"/>
    <col min="13" max="13" width="15.08984375" style="72" bestFit="1" customWidth="1"/>
    <col min="14" max="14" width="16.26953125" style="72" bestFit="1" customWidth="1"/>
    <col min="15" max="15" width="14.90625" style="72" bestFit="1" customWidth="1"/>
    <col min="16" max="16384" width="8.90625" style="72"/>
  </cols>
  <sheetData>
    <row r="1" spans="1:11" s="3" customFormat="1" x14ac:dyDescent="0.4">
      <c r="A1" s="144" t="s">
        <v>116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s="4" customFormat="1" x14ac:dyDescent="0.4">
      <c r="A2" s="145" t="s">
        <v>32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1" x14ac:dyDescent="0.35">
      <c r="A3" s="125"/>
      <c r="B3" s="126"/>
      <c r="C3" s="126"/>
      <c r="D3" s="126"/>
      <c r="E3" s="126"/>
      <c r="F3" s="126"/>
      <c r="G3" s="125"/>
      <c r="H3" s="125"/>
      <c r="I3" s="125"/>
      <c r="J3" s="127"/>
      <c r="K3" s="125"/>
    </row>
    <row r="4" spans="1:11" s="70" customFormat="1" x14ac:dyDescent="0.35">
      <c r="A4" s="146" t="s">
        <v>114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</row>
    <row r="5" spans="1:11" x14ac:dyDescent="0.35">
      <c r="A5" s="146" t="s">
        <v>113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</row>
    <row r="6" spans="1:11" x14ac:dyDescent="0.35">
      <c r="A6" s="146" t="s">
        <v>112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</row>
    <row r="7" spans="1:11" x14ac:dyDescent="0.35">
      <c r="A7" s="125"/>
      <c r="B7" s="126"/>
      <c r="C7" s="126"/>
      <c r="D7" s="126"/>
      <c r="E7" s="126"/>
      <c r="F7" s="126"/>
      <c r="G7" s="125"/>
      <c r="H7" s="125"/>
      <c r="I7" s="125"/>
      <c r="J7" s="127"/>
      <c r="K7" s="125"/>
    </row>
    <row r="8" spans="1:11" s="70" customFormat="1" ht="22.75" customHeight="1" x14ac:dyDescent="0.35">
      <c r="A8" s="73" t="s">
        <v>7</v>
      </c>
      <c r="B8" s="143" t="s">
        <v>0</v>
      </c>
      <c r="C8" s="143"/>
      <c r="D8" s="143"/>
      <c r="E8" s="143"/>
      <c r="F8" s="143"/>
      <c r="G8" s="74" t="s">
        <v>1</v>
      </c>
      <c r="H8" s="74" t="s">
        <v>2</v>
      </c>
      <c r="I8" s="74" t="s">
        <v>3</v>
      </c>
      <c r="J8" s="75" t="s">
        <v>4</v>
      </c>
      <c r="K8" s="76" t="s">
        <v>5</v>
      </c>
    </row>
    <row r="9" spans="1:11" s="70" customFormat="1" x14ac:dyDescent="0.35">
      <c r="A9" s="77"/>
      <c r="B9" s="78"/>
      <c r="C9" s="78"/>
      <c r="D9" s="78"/>
      <c r="E9" s="78"/>
      <c r="F9" s="78"/>
      <c r="G9" s="78"/>
      <c r="H9" s="78"/>
      <c r="I9" s="78"/>
      <c r="J9" s="79"/>
      <c r="K9" s="80"/>
    </row>
    <row r="10" spans="1:11" s="70" customFormat="1" ht="13.75" customHeight="1" x14ac:dyDescent="0.35">
      <c r="A10" s="152" t="s">
        <v>19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4"/>
    </row>
    <row r="11" spans="1:11" s="70" customFormat="1" ht="13.75" customHeight="1" x14ac:dyDescent="0.35">
      <c r="A11" s="81"/>
      <c r="B11" s="82"/>
      <c r="C11" s="82"/>
      <c r="D11" s="82"/>
      <c r="E11" s="82"/>
      <c r="F11" s="82"/>
      <c r="G11" s="82"/>
      <c r="H11" s="82"/>
      <c r="I11" s="82"/>
      <c r="J11" s="83"/>
      <c r="K11" s="84"/>
    </row>
    <row r="12" spans="1:11" ht="14.4" customHeight="1" x14ac:dyDescent="0.35">
      <c r="A12" s="85">
        <v>1</v>
      </c>
      <c r="B12" s="148" t="s">
        <v>12</v>
      </c>
      <c r="C12" s="148"/>
      <c r="D12" s="148"/>
      <c r="E12" s="148"/>
      <c r="F12" s="148"/>
      <c r="G12" s="86"/>
      <c r="H12" s="86"/>
      <c r="I12" s="86"/>
      <c r="J12" s="87"/>
      <c r="K12" s="88"/>
    </row>
    <row r="13" spans="1:11" ht="30" customHeight="1" x14ac:dyDescent="0.35">
      <c r="A13" s="89"/>
      <c r="B13" s="147" t="s">
        <v>13</v>
      </c>
      <c r="C13" s="147"/>
      <c r="D13" s="147"/>
      <c r="E13" s="147"/>
      <c r="F13" s="147"/>
      <c r="G13" s="86">
        <f>'details for foundation'!J6</f>
        <v>2310</v>
      </c>
      <c r="H13" s="86" t="s">
        <v>64</v>
      </c>
      <c r="I13" s="86"/>
      <c r="J13" s="87">
        <f>G13*I13</f>
        <v>0</v>
      </c>
      <c r="K13" s="88" t="s">
        <v>14</v>
      </c>
    </row>
    <row r="14" spans="1:11" ht="65.5" customHeight="1" x14ac:dyDescent="0.35">
      <c r="A14" s="89"/>
      <c r="B14" s="147" t="s">
        <v>62</v>
      </c>
      <c r="C14" s="147"/>
      <c r="D14" s="147"/>
      <c r="E14" s="147"/>
      <c r="F14" s="147"/>
      <c r="G14" s="86">
        <f>G13</f>
        <v>2310</v>
      </c>
      <c r="H14" s="86" t="s">
        <v>64</v>
      </c>
      <c r="I14" s="86"/>
      <c r="J14" s="87">
        <f>G14*I14</f>
        <v>0</v>
      </c>
      <c r="K14" s="88" t="s">
        <v>63</v>
      </c>
    </row>
    <row r="15" spans="1:11" x14ac:dyDescent="0.35">
      <c r="A15" s="89"/>
      <c r="B15" s="5"/>
      <c r="C15" s="5"/>
      <c r="D15" s="5"/>
      <c r="E15" s="5"/>
      <c r="F15" s="5"/>
      <c r="G15" s="86"/>
      <c r="H15" s="86"/>
      <c r="I15" s="86"/>
      <c r="J15" s="87"/>
      <c r="K15" s="88"/>
    </row>
    <row r="16" spans="1:11" ht="14.4" customHeight="1" x14ac:dyDescent="0.35">
      <c r="A16" s="85">
        <v>2</v>
      </c>
      <c r="B16" s="148" t="s">
        <v>8</v>
      </c>
      <c r="C16" s="148"/>
      <c r="D16" s="148"/>
      <c r="E16" s="148"/>
      <c r="F16" s="148"/>
      <c r="G16" s="86"/>
      <c r="H16" s="86"/>
      <c r="I16" s="86"/>
      <c r="J16" s="87"/>
      <c r="K16" s="88"/>
    </row>
    <row r="17" spans="1:11" ht="75.650000000000006" customHeight="1" x14ac:dyDescent="0.35">
      <c r="A17" s="89"/>
      <c r="B17" s="147" t="s">
        <v>56</v>
      </c>
      <c r="C17" s="147"/>
      <c r="D17" s="147"/>
      <c r="E17" s="147"/>
      <c r="F17" s="147"/>
      <c r="G17" s="90">
        <f>'details for foundation'!J10</f>
        <v>1650.0000000000002</v>
      </c>
      <c r="H17" s="86" t="s">
        <v>65</v>
      </c>
      <c r="I17" s="86"/>
      <c r="J17" s="87">
        <f>G17*I17</f>
        <v>0</v>
      </c>
      <c r="K17" s="88" t="s">
        <v>115</v>
      </c>
    </row>
    <row r="18" spans="1:11" x14ac:dyDescent="0.35">
      <c r="A18" s="85"/>
      <c r="B18" s="5"/>
      <c r="C18" s="5"/>
      <c r="D18" s="5"/>
      <c r="E18" s="5"/>
      <c r="F18" s="5"/>
      <c r="G18" s="86"/>
      <c r="H18" s="86"/>
      <c r="I18" s="86"/>
      <c r="J18" s="87"/>
      <c r="K18" s="88"/>
    </row>
    <row r="19" spans="1:11" ht="14.4" customHeight="1" x14ac:dyDescent="0.35">
      <c r="A19" s="85">
        <v>3</v>
      </c>
      <c r="B19" s="148" t="s">
        <v>9</v>
      </c>
      <c r="C19" s="148"/>
      <c r="D19" s="148"/>
      <c r="E19" s="148"/>
      <c r="F19" s="148"/>
      <c r="G19" s="86"/>
      <c r="H19" s="86"/>
      <c r="I19" s="86"/>
      <c r="J19" s="87"/>
      <c r="K19" s="88"/>
    </row>
    <row r="20" spans="1:11" ht="34.25" customHeight="1" x14ac:dyDescent="0.35">
      <c r="A20" s="89"/>
      <c r="B20" s="147" t="s">
        <v>10</v>
      </c>
      <c r="C20" s="147"/>
      <c r="D20" s="147"/>
      <c r="E20" s="147"/>
      <c r="F20" s="147"/>
      <c r="G20" s="90">
        <f>'details for foundation'!J13</f>
        <v>32.669999999999995</v>
      </c>
      <c r="H20" s="86" t="s">
        <v>65</v>
      </c>
      <c r="I20" s="86"/>
      <c r="J20" s="87">
        <f>G20*I20</f>
        <v>0</v>
      </c>
      <c r="K20" s="88" t="s">
        <v>6</v>
      </c>
    </row>
    <row r="21" spans="1:11" ht="16.25" customHeight="1" x14ac:dyDescent="0.35">
      <c r="A21" s="85"/>
      <c r="B21" s="5"/>
      <c r="C21" s="5"/>
      <c r="D21" s="5"/>
      <c r="E21" s="5"/>
      <c r="F21" s="91"/>
      <c r="G21" s="90"/>
      <c r="H21" s="86"/>
      <c r="I21" s="86"/>
      <c r="J21" s="87"/>
      <c r="K21" s="88"/>
    </row>
    <row r="22" spans="1:11" ht="14.4" customHeight="1" x14ac:dyDescent="0.35">
      <c r="A22" s="85">
        <v>4</v>
      </c>
      <c r="B22" s="148" t="s">
        <v>11</v>
      </c>
      <c r="C22" s="148"/>
      <c r="D22" s="148"/>
      <c r="E22" s="148"/>
      <c r="F22" s="148"/>
      <c r="G22" s="86"/>
      <c r="H22" s="86"/>
      <c r="I22" s="86"/>
      <c r="J22" s="87"/>
      <c r="K22" s="88"/>
    </row>
    <row r="23" spans="1:11" ht="64.75" customHeight="1" x14ac:dyDescent="0.35">
      <c r="A23" s="89"/>
      <c r="B23" s="147" t="s">
        <v>31</v>
      </c>
      <c r="C23" s="147"/>
      <c r="D23" s="147"/>
      <c r="E23" s="147"/>
      <c r="F23" s="147"/>
      <c r="G23" s="90">
        <f>'details for foundation'!J16</f>
        <v>16.994450000000001</v>
      </c>
      <c r="H23" s="86" t="s">
        <v>65</v>
      </c>
      <c r="I23" s="86"/>
      <c r="J23" s="87">
        <f>G23*I23</f>
        <v>0</v>
      </c>
      <c r="K23" s="88" t="s">
        <v>30</v>
      </c>
    </row>
    <row r="24" spans="1:11" ht="16.25" customHeight="1" x14ac:dyDescent="0.35">
      <c r="A24" s="85"/>
      <c r="B24" s="5"/>
      <c r="C24" s="5"/>
      <c r="D24" s="5"/>
      <c r="E24" s="5"/>
      <c r="F24" s="91"/>
      <c r="G24" s="90"/>
      <c r="H24" s="86"/>
      <c r="I24" s="86"/>
      <c r="J24" s="87"/>
      <c r="K24" s="88"/>
    </row>
    <row r="25" spans="1:11" ht="14.4" customHeight="1" x14ac:dyDescent="0.35">
      <c r="A25" s="85">
        <v>5</v>
      </c>
      <c r="B25" s="148" t="s">
        <v>26</v>
      </c>
      <c r="C25" s="148"/>
      <c r="D25" s="148"/>
      <c r="E25" s="148"/>
      <c r="F25" s="148"/>
      <c r="G25" s="86"/>
      <c r="H25" s="86"/>
      <c r="I25" s="86"/>
      <c r="J25" s="87"/>
      <c r="K25" s="88"/>
    </row>
    <row r="26" spans="1:11" ht="52.75" customHeight="1" x14ac:dyDescent="0.35">
      <c r="A26" s="89"/>
      <c r="B26" s="147" t="s">
        <v>27</v>
      </c>
      <c r="C26" s="147"/>
      <c r="D26" s="147"/>
      <c r="E26" s="147"/>
      <c r="F26" s="147"/>
      <c r="G26" s="90">
        <f>'details for foundation'!J20</f>
        <v>174.23999999999998</v>
      </c>
      <c r="H26" s="86" t="s">
        <v>29</v>
      </c>
      <c r="I26" s="86"/>
      <c r="J26" s="87">
        <f>G26*I26</f>
        <v>0</v>
      </c>
      <c r="K26" s="88" t="s">
        <v>28</v>
      </c>
    </row>
    <row r="27" spans="1:11" x14ac:dyDescent="0.35">
      <c r="A27" s="89"/>
      <c r="B27" s="5"/>
      <c r="C27" s="5"/>
      <c r="D27" s="5"/>
      <c r="E27" s="5"/>
      <c r="F27" s="5"/>
      <c r="G27" s="90"/>
      <c r="H27" s="86"/>
      <c r="I27" s="86"/>
      <c r="J27" s="87"/>
      <c r="K27" s="88"/>
    </row>
    <row r="28" spans="1:11" ht="14.4" customHeight="1" x14ac:dyDescent="0.35">
      <c r="A28" s="85">
        <v>6</v>
      </c>
      <c r="B28" s="148" t="s">
        <v>23</v>
      </c>
      <c r="C28" s="148"/>
      <c r="D28" s="148"/>
      <c r="E28" s="148"/>
      <c r="F28" s="148"/>
      <c r="G28" s="86"/>
      <c r="H28" s="86"/>
      <c r="I28" s="86"/>
      <c r="J28" s="87"/>
      <c r="K28" s="88"/>
    </row>
    <row r="29" spans="1:11" ht="66" customHeight="1" x14ac:dyDescent="0.35">
      <c r="A29" s="89"/>
      <c r="B29" s="147" t="s">
        <v>24</v>
      </c>
      <c r="C29" s="147"/>
      <c r="D29" s="147"/>
      <c r="E29" s="147"/>
      <c r="F29" s="147"/>
      <c r="G29" s="90">
        <f>'details for foundation'!P26</f>
        <v>4818.4888888888881</v>
      </c>
      <c r="H29" s="86" t="s">
        <v>15</v>
      </c>
      <c r="I29" s="86"/>
      <c r="J29" s="87">
        <f>G29*I29</f>
        <v>0</v>
      </c>
      <c r="K29" s="88" t="s">
        <v>25</v>
      </c>
    </row>
    <row r="30" spans="1:11" x14ac:dyDescent="0.35">
      <c r="A30" s="89"/>
      <c r="B30" s="5"/>
      <c r="C30" s="5"/>
      <c r="D30" s="5"/>
      <c r="E30" s="5"/>
      <c r="F30" s="5"/>
      <c r="G30" s="90"/>
      <c r="H30" s="86"/>
      <c r="I30" s="86"/>
      <c r="J30" s="87"/>
      <c r="K30" s="88"/>
    </row>
    <row r="31" spans="1:11" ht="14.4" customHeight="1" x14ac:dyDescent="0.35">
      <c r="A31" s="85">
        <v>7</v>
      </c>
      <c r="B31" s="148" t="s">
        <v>79</v>
      </c>
      <c r="C31" s="148"/>
      <c r="D31" s="148"/>
      <c r="E31" s="148"/>
      <c r="F31" s="148"/>
      <c r="G31" s="86"/>
      <c r="H31" s="86"/>
      <c r="I31" s="86"/>
      <c r="J31" s="87"/>
      <c r="K31" s="88"/>
    </row>
    <row r="32" spans="1:11" ht="81.650000000000006" customHeight="1" x14ac:dyDescent="0.35">
      <c r="A32" s="89"/>
      <c r="B32" s="147" t="s">
        <v>57</v>
      </c>
      <c r="C32" s="147"/>
      <c r="D32" s="147"/>
      <c r="E32" s="147"/>
      <c r="F32" s="147"/>
      <c r="G32" s="90">
        <f>'details for foundation'!J31</f>
        <v>81.796000000000021</v>
      </c>
      <c r="H32" s="86" t="s">
        <v>65</v>
      </c>
      <c r="I32" s="86"/>
      <c r="J32" s="87">
        <f>G32*I32</f>
        <v>0</v>
      </c>
      <c r="K32" s="88" t="s">
        <v>18</v>
      </c>
    </row>
    <row r="33" spans="1:11" x14ac:dyDescent="0.35">
      <c r="A33" s="89"/>
      <c r="B33" s="5"/>
      <c r="C33" s="5"/>
      <c r="D33" s="5"/>
      <c r="E33" s="5"/>
      <c r="F33" s="5"/>
      <c r="G33" s="90"/>
      <c r="H33" s="86"/>
      <c r="I33" s="6"/>
      <c r="J33" s="140"/>
      <c r="K33" s="88"/>
    </row>
    <row r="34" spans="1:11" s="70" customFormat="1" ht="13.75" customHeight="1" x14ac:dyDescent="0.35">
      <c r="A34" s="152" t="s">
        <v>47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4"/>
    </row>
    <row r="35" spans="1:11" ht="16.25" customHeight="1" x14ac:dyDescent="0.35">
      <c r="A35" s="85"/>
      <c r="B35" s="5"/>
      <c r="C35" s="5"/>
      <c r="D35" s="5"/>
      <c r="E35" s="5"/>
      <c r="F35" s="91"/>
      <c r="G35" s="90"/>
      <c r="H35" s="86"/>
      <c r="I35" s="86"/>
      <c r="J35" s="87"/>
      <c r="K35" s="88"/>
    </row>
    <row r="36" spans="1:11" ht="14.4" customHeight="1" x14ac:dyDescent="0.35">
      <c r="A36" s="85">
        <v>8</v>
      </c>
      <c r="B36" s="148" t="s">
        <v>26</v>
      </c>
      <c r="C36" s="148"/>
      <c r="D36" s="148"/>
      <c r="E36" s="148"/>
      <c r="F36" s="148"/>
      <c r="G36" s="86"/>
      <c r="H36" s="86"/>
      <c r="I36" s="86"/>
      <c r="J36" s="87"/>
      <c r="K36" s="88"/>
    </row>
    <row r="37" spans="1:11" ht="52.75" customHeight="1" x14ac:dyDescent="0.35">
      <c r="A37" s="89"/>
      <c r="B37" s="147" t="s">
        <v>27</v>
      </c>
      <c r="C37" s="147"/>
      <c r="D37" s="147"/>
      <c r="E37" s="147"/>
      <c r="F37" s="147"/>
      <c r="G37" s="90">
        <f>'details for foundation'!L41</f>
        <v>119.68000000000004</v>
      </c>
      <c r="H37" s="86" t="s">
        <v>29</v>
      </c>
      <c r="I37" s="86"/>
      <c r="J37" s="87">
        <f>G37*I37</f>
        <v>0</v>
      </c>
      <c r="K37" s="88" t="s">
        <v>28</v>
      </c>
    </row>
    <row r="38" spans="1:11" x14ac:dyDescent="0.35">
      <c r="A38" s="89"/>
      <c r="B38" s="5"/>
      <c r="C38" s="5"/>
      <c r="D38" s="5"/>
      <c r="E38" s="5"/>
      <c r="F38" s="5"/>
      <c r="G38" s="90"/>
      <c r="H38" s="86"/>
      <c r="I38" s="86"/>
      <c r="J38" s="87"/>
      <c r="K38" s="88"/>
    </row>
    <row r="39" spans="1:11" ht="14.4" customHeight="1" x14ac:dyDescent="0.35">
      <c r="A39" s="85">
        <v>9</v>
      </c>
      <c r="B39" s="148" t="s">
        <v>23</v>
      </c>
      <c r="C39" s="148"/>
      <c r="D39" s="148"/>
      <c r="E39" s="148"/>
      <c r="F39" s="148"/>
      <c r="G39" s="86"/>
      <c r="H39" s="86"/>
      <c r="I39" s="86"/>
      <c r="J39" s="87"/>
      <c r="K39" s="88"/>
    </row>
    <row r="40" spans="1:11" ht="66" customHeight="1" x14ac:dyDescent="0.35">
      <c r="A40" s="89"/>
      <c r="B40" s="147" t="s">
        <v>24</v>
      </c>
      <c r="C40" s="147"/>
      <c r="D40" s="147"/>
      <c r="E40" s="147"/>
      <c r="F40" s="147"/>
      <c r="G40" s="90">
        <f>'details for foundation'!H52</f>
        <v>2672.0711111111109</v>
      </c>
      <c r="H40" s="86" t="s">
        <v>15</v>
      </c>
      <c r="I40" s="86"/>
      <c r="J40" s="87">
        <f>G40*I40</f>
        <v>0</v>
      </c>
      <c r="K40" s="88" t="s">
        <v>25</v>
      </c>
    </row>
    <row r="41" spans="1:11" x14ac:dyDescent="0.35">
      <c r="A41" s="89"/>
      <c r="B41" s="5"/>
      <c r="C41" s="5"/>
      <c r="D41" s="5"/>
      <c r="E41" s="5"/>
      <c r="F41" s="5"/>
      <c r="G41" s="90"/>
      <c r="H41" s="86"/>
      <c r="I41" s="86"/>
      <c r="J41" s="87"/>
      <c r="K41" s="88"/>
    </row>
    <row r="42" spans="1:11" ht="14.4" customHeight="1" x14ac:dyDescent="0.35">
      <c r="A42" s="85">
        <v>10</v>
      </c>
      <c r="B42" s="148" t="s">
        <v>17</v>
      </c>
      <c r="C42" s="148"/>
      <c r="D42" s="148"/>
      <c r="E42" s="148"/>
      <c r="F42" s="148"/>
      <c r="G42" s="86"/>
      <c r="H42" s="86"/>
      <c r="I42" s="86"/>
      <c r="J42" s="87"/>
      <c r="K42" s="88"/>
    </row>
    <row r="43" spans="1:11" ht="81.650000000000006" customHeight="1" x14ac:dyDescent="0.35">
      <c r="A43" s="89"/>
      <c r="B43" s="147" t="s">
        <v>57</v>
      </c>
      <c r="C43" s="147"/>
      <c r="D43" s="147"/>
      <c r="E43" s="147"/>
      <c r="F43" s="147"/>
      <c r="G43" s="90">
        <f>'details for foundation'!J56</f>
        <v>21.351000000000006</v>
      </c>
      <c r="H43" s="86" t="s">
        <v>65</v>
      </c>
      <c r="I43" s="86"/>
      <c r="J43" s="87">
        <f>G43*I43</f>
        <v>0</v>
      </c>
      <c r="K43" s="88" t="s">
        <v>18</v>
      </c>
    </row>
    <row r="44" spans="1:11" ht="16.25" customHeight="1" x14ac:dyDescent="0.35">
      <c r="A44" s="85"/>
      <c r="B44" s="5"/>
      <c r="C44" s="91"/>
      <c r="D44" s="5"/>
      <c r="E44" s="91"/>
      <c r="F44" s="5"/>
      <c r="G44" s="90"/>
      <c r="H44" s="86"/>
      <c r="I44" s="6"/>
      <c r="J44" s="140"/>
      <c r="K44" s="88"/>
    </row>
    <row r="45" spans="1:11" ht="13.75" customHeight="1" x14ac:dyDescent="0.35">
      <c r="A45" s="152" t="s">
        <v>68</v>
      </c>
      <c r="B45" s="153"/>
      <c r="C45" s="153"/>
      <c r="D45" s="153"/>
      <c r="E45" s="153"/>
      <c r="F45" s="153"/>
      <c r="G45" s="153"/>
      <c r="H45" s="153"/>
      <c r="I45" s="153"/>
      <c r="J45" s="153"/>
      <c r="K45" s="154"/>
    </row>
    <row r="46" spans="1:11" x14ac:dyDescent="0.35">
      <c r="A46" s="81"/>
      <c r="B46" s="82"/>
      <c r="C46" s="82"/>
      <c r="D46" s="82"/>
      <c r="E46" s="82"/>
      <c r="F46" s="82"/>
      <c r="G46" s="82"/>
      <c r="H46" s="82"/>
      <c r="I46" s="82"/>
      <c r="J46" s="83"/>
      <c r="K46" s="84"/>
    </row>
    <row r="47" spans="1:11" ht="14.4" customHeight="1" x14ac:dyDescent="0.35">
      <c r="A47" s="85">
        <v>11</v>
      </c>
      <c r="B47" s="148" t="s">
        <v>9</v>
      </c>
      <c r="C47" s="148"/>
      <c r="D47" s="148"/>
      <c r="E47" s="148"/>
      <c r="F47" s="148"/>
      <c r="G47" s="86"/>
      <c r="H47" s="86"/>
      <c r="I47" s="86"/>
      <c r="J47" s="87"/>
      <c r="K47" s="88"/>
    </row>
    <row r="48" spans="1:11" ht="34.25" customHeight="1" x14ac:dyDescent="0.35">
      <c r="A48" s="89"/>
      <c r="B48" s="147" t="s">
        <v>10</v>
      </c>
      <c r="C48" s="147"/>
      <c r="D48" s="147"/>
      <c r="E48" s="147"/>
      <c r="F48" s="147"/>
      <c r="G48" s="90">
        <f>'details for foundation'!J64</f>
        <v>11.9625</v>
      </c>
      <c r="H48" s="86" t="s">
        <v>65</v>
      </c>
      <c r="I48" s="86"/>
      <c r="J48" s="87">
        <f>G48*I48</f>
        <v>0</v>
      </c>
      <c r="K48" s="88" t="s">
        <v>6</v>
      </c>
    </row>
    <row r="49" spans="1:11" ht="16.25" customHeight="1" x14ac:dyDescent="0.35">
      <c r="A49" s="85"/>
      <c r="B49" s="5"/>
      <c r="C49" s="5"/>
      <c r="D49" s="5"/>
      <c r="E49" s="5"/>
      <c r="F49" s="91"/>
      <c r="G49" s="90"/>
      <c r="H49" s="86"/>
      <c r="I49" s="86"/>
      <c r="J49" s="87"/>
      <c r="K49" s="88"/>
    </row>
    <row r="50" spans="1:11" ht="14.4" customHeight="1" x14ac:dyDescent="0.35">
      <c r="A50" s="85">
        <v>12</v>
      </c>
      <c r="B50" s="148" t="s">
        <v>11</v>
      </c>
      <c r="C50" s="148"/>
      <c r="D50" s="148"/>
      <c r="E50" s="148"/>
      <c r="F50" s="148"/>
      <c r="G50" s="86"/>
      <c r="H50" s="86"/>
      <c r="I50" s="86"/>
      <c r="J50" s="87"/>
      <c r="K50" s="88"/>
    </row>
    <row r="51" spans="1:11" ht="64.75" customHeight="1" x14ac:dyDescent="0.35">
      <c r="A51" s="89"/>
      <c r="B51" s="147" t="s">
        <v>31</v>
      </c>
      <c r="C51" s="147"/>
      <c r="D51" s="147"/>
      <c r="E51" s="147"/>
      <c r="F51" s="147"/>
      <c r="G51" s="90">
        <f>'details for foundation'!J67</f>
        <v>10.766250000000001</v>
      </c>
      <c r="H51" s="86" t="s">
        <v>65</v>
      </c>
      <c r="I51" s="86"/>
      <c r="J51" s="87">
        <f>G51*I51</f>
        <v>0</v>
      </c>
      <c r="K51" s="88" t="s">
        <v>30</v>
      </c>
    </row>
    <row r="52" spans="1:11" ht="16.25" customHeight="1" x14ac:dyDescent="0.35">
      <c r="A52" s="85"/>
      <c r="B52" s="5"/>
      <c r="C52" s="5"/>
      <c r="D52" s="5"/>
      <c r="E52" s="5"/>
      <c r="F52" s="91"/>
      <c r="G52" s="90"/>
      <c r="H52" s="86"/>
      <c r="I52" s="86"/>
      <c r="J52" s="87"/>
      <c r="K52" s="88"/>
    </row>
    <row r="53" spans="1:11" ht="14.4" customHeight="1" x14ac:dyDescent="0.35">
      <c r="A53" s="85">
        <v>13</v>
      </c>
      <c r="B53" s="148" t="s">
        <v>26</v>
      </c>
      <c r="C53" s="148"/>
      <c r="D53" s="148"/>
      <c r="E53" s="148"/>
      <c r="F53" s="148"/>
      <c r="G53" s="86"/>
      <c r="H53" s="86"/>
      <c r="I53" s="86"/>
      <c r="J53" s="87"/>
      <c r="K53" s="88"/>
    </row>
    <row r="54" spans="1:11" ht="52.75" customHeight="1" x14ac:dyDescent="0.35">
      <c r="A54" s="89"/>
      <c r="B54" s="147" t="s">
        <v>27</v>
      </c>
      <c r="C54" s="147"/>
      <c r="D54" s="147"/>
      <c r="E54" s="147"/>
      <c r="F54" s="147"/>
      <c r="G54" s="90">
        <f>'details for foundation'!J71</f>
        <v>319.88000000000005</v>
      </c>
      <c r="H54" s="86" t="s">
        <v>29</v>
      </c>
      <c r="I54" s="86"/>
      <c r="J54" s="87">
        <f>G54*I54</f>
        <v>0</v>
      </c>
      <c r="K54" s="88" t="s">
        <v>28</v>
      </c>
    </row>
    <row r="55" spans="1:11" x14ac:dyDescent="0.35">
      <c r="A55" s="89"/>
      <c r="B55" s="5"/>
      <c r="C55" s="5"/>
      <c r="D55" s="5"/>
      <c r="E55" s="5"/>
      <c r="F55" s="5"/>
      <c r="G55" s="90"/>
      <c r="H55" s="86"/>
      <c r="I55" s="86"/>
      <c r="J55" s="87"/>
      <c r="K55" s="88"/>
    </row>
    <row r="56" spans="1:11" ht="14.4" customHeight="1" x14ac:dyDescent="0.35">
      <c r="A56" s="85">
        <v>14</v>
      </c>
      <c r="B56" s="148" t="s">
        <v>23</v>
      </c>
      <c r="C56" s="148"/>
      <c r="D56" s="148"/>
      <c r="E56" s="148"/>
      <c r="F56" s="148"/>
      <c r="G56" s="86"/>
      <c r="H56" s="86"/>
      <c r="I56" s="86"/>
      <c r="J56" s="87"/>
      <c r="K56" s="88"/>
    </row>
    <row r="57" spans="1:11" ht="66" customHeight="1" x14ac:dyDescent="0.35">
      <c r="A57" s="89"/>
      <c r="B57" s="147" t="s">
        <v>24</v>
      </c>
      <c r="C57" s="147"/>
      <c r="D57" s="147"/>
      <c r="E57" s="147"/>
      <c r="F57" s="147"/>
      <c r="G57" s="90">
        <f>'details for foundation'!N75</f>
        <v>1754.7851851851851</v>
      </c>
      <c r="H57" s="86" t="s">
        <v>15</v>
      </c>
      <c r="I57" s="86"/>
      <c r="J57" s="87">
        <f>G57*I57</f>
        <v>0</v>
      </c>
      <c r="K57" s="88" t="s">
        <v>25</v>
      </c>
    </row>
    <row r="58" spans="1:11" x14ac:dyDescent="0.35">
      <c r="A58" s="89"/>
      <c r="B58" s="5"/>
      <c r="C58" s="5"/>
      <c r="D58" s="5"/>
      <c r="E58" s="5"/>
      <c r="F58" s="5"/>
      <c r="G58" s="90"/>
      <c r="H58" s="86"/>
      <c r="I58" s="86"/>
      <c r="J58" s="87"/>
      <c r="K58" s="88"/>
    </row>
    <row r="59" spans="1:11" ht="14.4" customHeight="1" x14ac:dyDescent="0.35">
      <c r="A59" s="85">
        <v>15</v>
      </c>
      <c r="B59" s="148" t="s">
        <v>79</v>
      </c>
      <c r="C59" s="148"/>
      <c r="D59" s="148"/>
      <c r="E59" s="148"/>
      <c r="F59" s="148"/>
      <c r="G59" s="86"/>
      <c r="H59" s="86"/>
      <c r="I59" s="86"/>
      <c r="J59" s="87"/>
      <c r="K59" s="88"/>
    </row>
    <row r="60" spans="1:11" ht="81.650000000000006" customHeight="1" x14ac:dyDescent="0.35">
      <c r="A60" s="89"/>
      <c r="B60" s="147" t="s">
        <v>57</v>
      </c>
      <c r="C60" s="147"/>
      <c r="D60" s="147"/>
      <c r="E60" s="147"/>
      <c r="F60" s="147"/>
      <c r="G60" s="90">
        <f>'details for foundation'!J78</f>
        <v>31.900000000000002</v>
      </c>
      <c r="H60" s="86" t="s">
        <v>65</v>
      </c>
      <c r="I60" s="86"/>
      <c r="J60" s="87">
        <f>G60*I60</f>
        <v>0</v>
      </c>
      <c r="K60" s="88" t="s">
        <v>18</v>
      </c>
    </row>
    <row r="61" spans="1:11" x14ac:dyDescent="0.35">
      <c r="A61" s="89"/>
      <c r="B61" s="5"/>
      <c r="C61" s="5"/>
      <c r="D61" s="5"/>
      <c r="E61" s="5"/>
      <c r="F61" s="5"/>
      <c r="G61" s="90"/>
      <c r="H61" s="86"/>
      <c r="I61" s="6"/>
      <c r="J61" s="140"/>
      <c r="K61" s="88"/>
    </row>
    <row r="62" spans="1:11" x14ac:dyDescent="0.35">
      <c r="A62" s="152" t="s">
        <v>66</v>
      </c>
      <c r="B62" s="153"/>
      <c r="C62" s="153"/>
      <c r="D62" s="153"/>
      <c r="E62" s="153"/>
      <c r="F62" s="153"/>
      <c r="G62" s="153"/>
      <c r="H62" s="153"/>
      <c r="I62" s="153"/>
      <c r="J62" s="153"/>
      <c r="K62" s="154"/>
    </row>
    <row r="63" spans="1:11" x14ac:dyDescent="0.35">
      <c r="A63" s="81"/>
      <c r="B63" s="82"/>
      <c r="C63" s="82"/>
      <c r="D63" s="82"/>
      <c r="E63" s="82"/>
      <c r="F63" s="82"/>
      <c r="G63" s="82"/>
      <c r="H63" s="82"/>
      <c r="I63" s="82"/>
      <c r="J63" s="136"/>
      <c r="K63" s="84"/>
    </row>
    <row r="64" spans="1:11" ht="14.4" customHeight="1" x14ac:dyDescent="0.35">
      <c r="A64" s="85">
        <v>16</v>
      </c>
      <c r="B64" s="148" t="s">
        <v>9</v>
      </c>
      <c r="C64" s="148"/>
      <c r="D64" s="148"/>
      <c r="E64" s="148"/>
      <c r="F64" s="148"/>
      <c r="G64" s="86"/>
      <c r="H64" s="86"/>
      <c r="I64" s="86"/>
      <c r="J64" s="87"/>
      <c r="K64" s="88"/>
    </row>
    <row r="65" spans="1:11" ht="34.25" customHeight="1" x14ac:dyDescent="0.35">
      <c r="A65" s="89"/>
      <c r="B65" s="147" t="s">
        <v>10</v>
      </c>
      <c r="C65" s="147"/>
      <c r="D65" s="147"/>
      <c r="E65" s="147"/>
      <c r="F65" s="147"/>
      <c r="G65" s="90">
        <f>'details for foundation'!J84</f>
        <v>181.50000000000003</v>
      </c>
      <c r="H65" s="86" t="s">
        <v>65</v>
      </c>
      <c r="I65" s="86"/>
      <c r="J65" s="87">
        <f>G65*I65</f>
        <v>0</v>
      </c>
      <c r="K65" s="88" t="s">
        <v>6</v>
      </c>
    </row>
    <row r="66" spans="1:11" ht="16.25" customHeight="1" x14ac:dyDescent="0.35">
      <c r="A66" s="85"/>
      <c r="B66" s="5"/>
      <c r="C66" s="5"/>
      <c r="D66" s="5"/>
      <c r="E66" s="5"/>
      <c r="F66" s="91"/>
      <c r="G66" s="90"/>
      <c r="H66" s="86"/>
      <c r="I66" s="86"/>
      <c r="J66" s="87"/>
      <c r="K66" s="88"/>
    </row>
    <row r="67" spans="1:11" ht="14.4" customHeight="1" x14ac:dyDescent="0.35">
      <c r="A67" s="85">
        <v>17</v>
      </c>
      <c r="B67" s="148" t="s">
        <v>11</v>
      </c>
      <c r="C67" s="148"/>
      <c r="D67" s="148"/>
      <c r="E67" s="148"/>
      <c r="F67" s="148"/>
      <c r="G67" s="86"/>
      <c r="H67" s="86"/>
      <c r="I67" s="86"/>
      <c r="J67" s="87"/>
      <c r="K67" s="88"/>
    </row>
    <row r="68" spans="1:11" ht="64.75" customHeight="1" x14ac:dyDescent="0.35">
      <c r="A68" s="89"/>
      <c r="B68" s="147" t="s">
        <v>31</v>
      </c>
      <c r="C68" s="147"/>
      <c r="D68" s="147"/>
      <c r="E68" s="147"/>
      <c r="F68" s="147"/>
      <c r="G68" s="90">
        <f>'details for foundation'!J87</f>
        <v>181.50000000000003</v>
      </c>
      <c r="H68" s="86" t="s">
        <v>65</v>
      </c>
      <c r="I68" s="86"/>
      <c r="J68" s="87">
        <f>G68*I68</f>
        <v>0</v>
      </c>
      <c r="K68" s="88" t="s">
        <v>30</v>
      </c>
    </row>
    <row r="69" spans="1:11" ht="16.25" customHeight="1" x14ac:dyDescent="0.35">
      <c r="A69" s="85"/>
      <c r="B69" s="5"/>
      <c r="C69" s="5"/>
      <c r="D69" s="5"/>
      <c r="E69" s="5"/>
      <c r="F69" s="91"/>
      <c r="G69" s="90"/>
      <c r="H69" s="86"/>
      <c r="I69" s="86"/>
      <c r="J69" s="87"/>
      <c r="K69" s="88"/>
    </row>
    <row r="70" spans="1:11" ht="14.4" customHeight="1" x14ac:dyDescent="0.35">
      <c r="A70" s="85">
        <v>18</v>
      </c>
      <c r="B70" s="148" t="s">
        <v>26</v>
      </c>
      <c r="C70" s="148"/>
      <c r="D70" s="148"/>
      <c r="E70" s="148"/>
      <c r="F70" s="148"/>
      <c r="G70" s="86"/>
      <c r="H70" s="86"/>
      <c r="I70" s="86"/>
      <c r="J70" s="87"/>
      <c r="K70" s="88"/>
    </row>
    <row r="71" spans="1:11" ht="52.75" customHeight="1" x14ac:dyDescent="0.35">
      <c r="A71" s="89"/>
      <c r="B71" s="147" t="s">
        <v>27</v>
      </c>
      <c r="C71" s="147"/>
      <c r="D71" s="147"/>
      <c r="E71" s="147"/>
      <c r="F71" s="147"/>
      <c r="G71" s="90">
        <f>'details for foundation'!J91</f>
        <v>79.2</v>
      </c>
      <c r="H71" s="86" t="s">
        <v>29</v>
      </c>
      <c r="I71" s="86"/>
      <c r="J71" s="87">
        <f>G71*I71</f>
        <v>0</v>
      </c>
      <c r="K71" s="88" t="s">
        <v>28</v>
      </c>
    </row>
    <row r="72" spans="1:11" x14ac:dyDescent="0.35">
      <c r="A72" s="89"/>
      <c r="B72" s="5"/>
      <c r="C72" s="5"/>
      <c r="D72" s="5"/>
      <c r="E72" s="5"/>
      <c r="F72" s="5"/>
      <c r="G72" s="90"/>
      <c r="H72" s="86"/>
      <c r="I72" s="86"/>
      <c r="J72" s="87"/>
      <c r="K72" s="88"/>
    </row>
    <row r="73" spans="1:11" ht="14.4" customHeight="1" x14ac:dyDescent="0.35">
      <c r="A73" s="85">
        <v>19</v>
      </c>
      <c r="B73" s="148" t="s">
        <v>23</v>
      </c>
      <c r="C73" s="148"/>
      <c r="D73" s="148"/>
      <c r="E73" s="148"/>
      <c r="F73" s="148"/>
      <c r="G73" s="86"/>
      <c r="H73" s="86"/>
      <c r="I73" s="86"/>
      <c r="J73" s="87"/>
      <c r="K73" s="88"/>
    </row>
    <row r="74" spans="1:11" ht="66" customHeight="1" x14ac:dyDescent="0.35">
      <c r="A74" s="89"/>
      <c r="B74" s="147" t="s">
        <v>24</v>
      </c>
      <c r="C74" s="147"/>
      <c r="D74" s="147"/>
      <c r="E74" s="147"/>
      <c r="F74" s="147"/>
      <c r="G74" s="90">
        <f>'details for foundation'!N96</f>
        <v>3867.654320987654</v>
      </c>
      <c r="H74" s="86" t="s">
        <v>15</v>
      </c>
      <c r="I74" s="86"/>
      <c r="J74" s="87">
        <f>G74*I74</f>
        <v>0</v>
      </c>
      <c r="K74" s="88" t="s">
        <v>25</v>
      </c>
    </row>
    <row r="75" spans="1:11" x14ac:dyDescent="0.35">
      <c r="A75" s="89"/>
      <c r="B75" s="5"/>
      <c r="C75" s="5"/>
      <c r="D75" s="5"/>
      <c r="E75" s="5"/>
      <c r="F75" s="5"/>
      <c r="G75" s="90"/>
      <c r="H75" s="86"/>
      <c r="I75" s="86"/>
      <c r="J75" s="87"/>
      <c r="K75" s="88"/>
    </row>
    <row r="76" spans="1:11" ht="14.4" customHeight="1" x14ac:dyDescent="0.35">
      <c r="A76" s="85">
        <v>20</v>
      </c>
      <c r="B76" s="148" t="s">
        <v>79</v>
      </c>
      <c r="C76" s="148"/>
      <c r="D76" s="148"/>
      <c r="E76" s="148"/>
      <c r="F76" s="148"/>
      <c r="G76" s="86"/>
      <c r="H76" s="86"/>
      <c r="I76" s="86"/>
      <c r="J76" s="87"/>
      <c r="K76" s="88"/>
    </row>
    <row r="77" spans="1:11" ht="69" customHeight="1" x14ac:dyDescent="0.35">
      <c r="A77" s="89"/>
      <c r="B77" s="147" t="s">
        <v>216</v>
      </c>
      <c r="C77" s="147"/>
      <c r="D77" s="147"/>
      <c r="E77" s="147"/>
      <c r="F77" s="147"/>
      <c r="G77" s="90">
        <f>'details for foundation'!J99</f>
        <v>181.50000000000003</v>
      </c>
      <c r="H77" s="86" t="s">
        <v>65</v>
      </c>
      <c r="I77" s="90"/>
      <c r="J77" s="87">
        <f>G77*I77</f>
        <v>0</v>
      </c>
      <c r="K77" s="88" t="s">
        <v>217</v>
      </c>
    </row>
    <row r="78" spans="1:11" x14ac:dyDescent="0.35">
      <c r="A78" s="89"/>
      <c r="B78" s="5"/>
      <c r="C78" s="5"/>
      <c r="D78" s="5"/>
      <c r="E78" s="5"/>
      <c r="F78" s="5"/>
      <c r="G78" s="90"/>
      <c r="H78" s="86"/>
      <c r="I78" s="6"/>
      <c r="J78" s="140"/>
      <c r="K78" s="88"/>
    </row>
    <row r="79" spans="1:11" x14ac:dyDescent="0.35">
      <c r="A79" s="152" t="s">
        <v>45</v>
      </c>
      <c r="B79" s="153"/>
      <c r="C79" s="153"/>
      <c r="D79" s="153"/>
      <c r="E79" s="153"/>
      <c r="F79" s="153"/>
      <c r="G79" s="153"/>
      <c r="H79" s="153"/>
      <c r="I79" s="153"/>
      <c r="J79" s="153"/>
      <c r="K79" s="154"/>
    </row>
    <row r="80" spans="1:11" x14ac:dyDescent="0.35">
      <c r="A80" s="81"/>
      <c r="B80" s="82"/>
      <c r="C80" s="82"/>
      <c r="D80" s="82"/>
      <c r="E80" s="82"/>
      <c r="F80" s="82"/>
      <c r="G80" s="82"/>
      <c r="H80" s="82"/>
      <c r="I80" s="82"/>
      <c r="J80" s="83"/>
      <c r="K80" s="84"/>
    </row>
    <row r="81" spans="1:11" ht="14.4" customHeight="1" x14ac:dyDescent="0.35">
      <c r="A81" s="85">
        <v>21</v>
      </c>
      <c r="B81" s="148" t="s">
        <v>20</v>
      </c>
      <c r="C81" s="148"/>
      <c r="D81" s="148"/>
      <c r="E81" s="148"/>
      <c r="F81" s="148"/>
      <c r="G81" s="86"/>
      <c r="H81" s="86"/>
      <c r="I81" s="86"/>
      <c r="J81" s="87"/>
      <c r="K81" s="88"/>
    </row>
    <row r="82" spans="1:11" ht="57" customHeight="1" x14ac:dyDescent="0.35">
      <c r="A82" s="89"/>
      <c r="B82" s="147" t="s">
        <v>21</v>
      </c>
      <c r="C82" s="147"/>
      <c r="D82" s="147"/>
      <c r="E82" s="147"/>
      <c r="F82" s="147"/>
      <c r="G82" s="90">
        <f>'details for foundation'!F107</f>
        <v>1365.3530000000001</v>
      </c>
      <c r="H82" s="86" t="s">
        <v>65</v>
      </c>
      <c r="I82" s="86"/>
      <c r="J82" s="87"/>
      <c r="K82" s="88" t="s">
        <v>22</v>
      </c>
    </row>
    <row r="83" spans="1:11" x14ac:dyDescent="0.35">
      <c r="A83" s="89"/>
      <c r="B83" s="5"/>
      <c r="C83" s="5"/>
      <c r="D83" s="5"/>
      <c r="E83" s="5"/>
      <c r="F83" s="5"/>
      <c r="G83" s="90"/>
      <c r="H83" s="86"/>
      <c r="I83" s="6"/>
      <c r="J83" s="140"/>
      <c r="K83" s="88"/>
    </row>
    <row r="84" spans="1:11" x14ac:dyDescent="0.35">
      <c r="A84" s="152" t="s">
        <v>218</v>
      </c>
      <c r="B84" s="153"/>
      <c r="C84" s="153"/>
      <c r="D84" s="153"/>
      <c r="E84" s="153"/>
      <c r="F84" s="153"/>
      <c r="G84" s="153"/>
      <c r="H84" s="153"/>
      <c r="I84" s="153"/>
      <c r="J84" s="153"/>
      <c r="K84" s="154"/>
    </row>
    <row r="85" spans="1:11" x14ac:dyDescent="0.35">
      <c r="A85" s="81"/>
      <c r="B85" s="82"/>
      <c r="C85" s="82"/>
      <c r="D85" s="82"/>
      <c r="E85" s="82"/>
      <c r="F85" s="82"/>
      <c r="G85" s="82"/>
      <c r="H85" s="82"/>
      <c r="I85" s="82"/>
      <c r="J85" s="83"/>
      <c r="K85" s="84"/>
    </row>
    <row r="86" spans="1:11" s="97" customFormat="1" ht="14.4" customHeight="1" x14ac:dyDescent="0.35">
      <c r="A86" s="93">
        <v>22</v>
      </c>
      <c r="B86" s="155" t="s">
        <v>129</v>
      </c>
      <c r="C86" s="155"/>
      <c r="D86" s="155"/>
      <c r="E86" s="155"/>
      <c r="F86" s="155"/>
      <c r="G86" s="94"/>
      <c r="H86" s="94"/>
      <c r="I86" s="94"/>
      <c r="J86" s="95"/>
      <c r="K86" s="96"/>
    </row>
    <row r="87" spans="1:11" s="97" customFormat="1" ht="39.5" customHeight="1" x14ac:dyDescent="0.35">
      <c r="A87" s="98"/>
      <c r="B87" s="156" t="s">
        <v>213</v>
      </c>
      <c r="C87" s="156"/>
      <c r="D87" s="156"/>
      <c r="E87" s="156"/>
      <c r="F87" s="156"/>
      <c r="G87" s="99">
        <f>'details for super structure'!K83</f>
        <v>937.7016000000001</v>
      </c>
      <c r="H87" s="94" t="s">
        <v>15</v>
      </c>
      <c r="I87" s="94"/>
      <c r="J87" s="141"/>
      <c r="K87" s="96" t="s">
        <v>128</v>
      </c>
    </row>
    <row r="88" spans="1:11" s="97" customFormat="1" ht="14.4" customHeight="1" x14ac:dyDescent="0.35">
      <c r="A88" s="93">
        <v>23</v>
      </c>
      <c r="B88" s="155" t="s">
        <v>130</v>
      </c>
      <c r="C88" s="155"/>
      <c r="D88" s="155"/>
      <c r="E88" s="155"/>
      <c r="F88" s="155"/>
      <c r="G88" s="94"/>
      <c r="H88" s="94"/>
      <c r="I88" s="94"/>
      <c r="J88" s="141"/>
      <c r="K88" s="96"/>
    </row>
    <row r="89" spans="1:11" ht="44.5" customHeight="1" x14ac:dyDescent="0.35">
      <c r="A89" s="85"/>
      <c r="B89" s="156" t="s">
        <v>215</v>
      </c>
      <c r="C89" s="156"/>
      <c r="D89" s="156"/>
      <c r="E89" s="156"/>
      <c r="F89" s="156"/>
      <c r="G89" s="90">
        <v>18</v>
      </c>
      <c r="H89" s="86" t="s">
        <v>119</v>
      </c>
      <c r="J89" s="142"/>
      <c r="K89" s="88" t="s">
        <v>131</v>
      </c>
    </row>
    <row r="90" spans="1:11" ht="44.5" customHeight="1" x14ac:dyDescent="0.35">
      <c r="A90" s="85"/>
      <c r="B90" s="156" t="s">
        <v>132</v>
      </c>
      <c r="C90" s="156"/>
      <c r="D90" s="156"/>
      <c r="E90" s="156"/>
      <c r="F90" s="156"/>
      <c r="G90" s="90">
        <v>4</v>
      </c>
      <c r="H90" s="86" t="s">
        <v>119</v>
      </c>
      <c r="J90" s="142"/>
      <c r="K90" s="88" t="s">
        <v>131</v>
      </c>
    </row>
    <row r="91" spans="1:11" ht="16.25" customHeight="1" x14ac:dyDescent="0.35">
      <c r="A91" s="85"/>
      <c r="B91" s="100"/>
      <c r="C91" s="101"/>
      <c r="D91" s="101"/>
      <c r="E91" s="101"/>
      <c r="F91" s="102"/>
      <c r="G91" s="103"/>
      <c r="H91" s="104"/>
      <c r="I91" s="6"/>
      <c r="J91" s="140"/>
      <c r="K91" s="88"/>
    </row>
    <row r="92" spans="1:11" x14ac:dyDescent="0.35">
      <c r="A92" s="152" t="s">
        <v>260</v>
      </c>
      <c r="B92" s="153"/>
      <c r="C92" s="153"/>
      <c r="D92" s="153"/>
      <c r="E92" s="153"/>
      <c r="F92" s="153"/>
      <c r="G92" s="153"/>
      <c r="H92" s="153"/>
      <c r="I92" s="153"/>
      <c r="J92" s="153"/>
      <c r="K92" s="154"/>
    </row>
    <row r="93" spans="1:11" s="97" customFormat="1" ht="14.4" customHeight="1" x14ac:dyDescent="0.35">
      <c r="A93" s="93">
        <v>23</v>
      </c>
      <c r="B93" s="155" t="s">
        <v>261</v>
      </c>
      <c r="C93" s="155"/>
      <c r="D93" s="155"/>
      <c r="E93" s="155"/>
      <c r="F93" s="155"/>
      <c r="G93" s="94"/>
      <c r="H93" s="94"/>
      <c r="I93" s="94"/>
      <c r="J93" s="95"/>
      <c r="K93" s="96"/>
    </row>
    <row r="94" spans="1:11" ht="44.5" customHeight="1" x14ac:dyDescent="0.35">
      <c r="A94" s="85"/>
      <c r="B94" s="156" t="s">
        <v>262</v>
      </c>
      <c r="C94" s="156"/>
      <c r="D94" s="156"/>
      <c r="E94" s="156"/>
      <c r="F94" s="156"/>
      <c r="G94" s="90">
        <f>'details for foundation'!J120</f>
        <v>1.4234000000000002</v>
      </c>
      <c r="H94" s="86" t="s">
        <v>42</v>
      </c>
      <c r="I94" s="72">
        <v>33500</v>
      </c>
      <c r="J94" s="124">
        <f>G94*I94</f>
        <v>47683.900000000009</v>
      </c>
      <c r="K94" s="88" t="s">
        <v>131</v>
      </c>
    </row>
    <row r="95" spans="1:11" ht="16.25" customHeight="1" x14ac:dyDescent="0.35">
      <c r="A95" s="85"/>
      <c r="B95" s="100"/>
      <c r="C95" s="101"/>
      <c r="D95" s="101"/>
      <c r="E95" s="101"/>
      <c r="F95" s="102"/>
      <c r="G95" s="103"/>
      <c r="H95" s="104"/>
      <c r="I95" s="6"/>
      <c r="J95" s="92"/>
      <c r="K95" s="88"/>
    </row>
    <row r="96" spans="1:11" x14ac:dyDescent="0.35">
      <c r="A96" s="89"/>
      <c r="B96" s="105"/>
      <c r="C96" s="106"/>
      <c r="D96" s="106"/>
      <c r="E96" s="106"/>
      <c r="F96" s="107"/>
      <c r="G96" s="103"/>
      <c r="H96" s="104"/>
      <c r="I96" s="108"/>
      <c r="J96" s="87"/>
      <c r="K96" s="88"/>
    </row>
    <row r="97" spans="1:14" ht="16.25" customHeight="1" x14ac:dyDescent="0.35">
      <c r="A97" s="85"/>
      <c r="B97" s="5"/>
      <c r="C97" s="5"/>
      <c r="D97" s="5"/>
      <c r="E97" s="5"/>
      <c r="F97" s="5"/>
      <c r="G97" s="149"/>
      <c r="H97" s="150"/>
      <c r="I97" s="151"/>
      <c r="J97" s="71"/>
      <c r="K97" s="88"/>
      <c r="M97" s="7"/>
    </row>
    <row r="98" spans="1:14" ht="16.25" customHeight="1" x14ac:dyDescent="0.35">
      <c r="A98" s="85"/>
      <c r="B98" s="5"/>
      <c r="C98" s="5"/>
      <c r="D98" s="5"/>
      <c r="E98" s="5"/>
      <c r="F98" s="137"/>
      <c r="G98" s="138"/>
      <c r="H98" s="139"/>
      <c r="I98" s="138"/>
      <c r="J98" s="7"/>
      <c r="K98" s="88"/>
      <c r="N98" s="112"/>
    </row>
    <row r="99" spans="1:14" ht="16.25" customHeight="1" x14ac:dyDescent="0.35">
      <c r="A99" s="85"/>
      <c r="B99" s="5"/>
      <c r="C99" s="5"/>
      <c r="D99" s="5"/>
      <c r="E99" s="5"/>
      <c r="F99" s="5"/>
      <c r="G99" s="109"/>
      <c r="H99" s="110"/>
      <c r="I99" s="111"/>
      <c r="J99" s="7"/>
      <c r="K99" s="88"/>
    </row>
    <row r="100" spans="1:14" ht="14.4" customHeight="1" x14ac:dyDescent="0.35">
      <c r="A100" s="8"/>
      <c r="B100" s="6"/>
      <c r="C100" s="6"/>
      <c r="D100" s="6"/>
      <c r="E100" s="6"/>
      <c r="F100" s="6"/>
      <c r="G100" s="6"/>
      <c r="H100" s="6"/>
      <c r="I100" s="6"/>
      <c r="J100" s="7"/>
      <c r="K100" s="9"/>
      <c r="N100" s="113"/>
    </row>
    <row r="101" spans="1:14" ht="14.4" customHeight="1" x14ac:dyDescent="0.35">
      <c r="A101" s="157"/>
      <c r="B101" s="158"/>
      <c r="C101" s="158"/>
      <c r="D101" s="158"/>
      <c r="E101" s="158"/>
      <c r="F101" s="158"/>
      <c r="G101" s="158"/>
      <c r="H101" s="158"/>
      <c r="I101" s="158"/>
      <c r="J101" s="158"/>
      <c r="K101" s="159"/>
    </row>
    <row r="102" spans="1:14" x14ac:dyDescent="0.35">
      <c r="A102" s="89"/>
      <c r="B102" s="5"/>
      <c r="C102" s="5"/>
      <c r="D102" s="5"/>
      <c r="E102" s="5"/>
      <c r="F102" s="5"/>
      <c r="G102" s="86"/>
      <c r="H102" s="86"/>
      <c r="I102" s="86"/>
      <c r="J102" s="87"/>
      <c r="K102" s="88"/>
    </row>
    <row r="103" spans="1:14" x14ac:dyDescent="0.35">
      <c r="A103" s="89"/>
      <c r="B103" s="86"/>
      <c r="C103" s="5"/>
      <c r="D103" s="5"/>
      <c r="E103" s="5"/>
      <c r="F103" s="5"/>
      <c r="G103" s="86"/>
      <c r="H103" s="86"/>
      <c r="I103" s="86"/>
      <c r="J103" s="87"/>
      <c r="K103" s="88"/>
      <c r="N103" s="112"/>
    </row>
    <row r="104" spans="1:14" x14ac:dyDescent="0.35">
      <c r="A104" s="89"/>
      <c r="B104" s="5"/>
      <c r="C104" s="5"/>
      <c r="D104" s="5"/>
      <c r="E104" s="5"/>
      <c r="F104" s="5"/>
      <c r="G104" s="86"/>
      <c r="H104" s="86"/>
      <c r="I104" s="86"/>
      <c r="J104" s="87"/>
      <c r="K104" s="88"/>
    </row>
    <row r="105" spans="1:14" x14ac:dyDescent="0.35">
      <c r="A105" s="89"/>
      <c r="B105" s="5"/>
      <c r="C105" s="5"/>
      <c r="D105" s="5"/>
      <c r="E105" s="5"/>
      <c r="F105" s="5"/>
      <c r="G105" s="86"/>
      <c r="H105" s="86"/>
      <c r="I105" s="86"/>
      <c r="J105" s="87"/>
      <c r="K105" s="88"/>
    </row>
    <row r="106" spans="1:14" x14ac:dyDescent="0.35">
      <c r="A106" s="8"/>
      <c r="B106" s="6"/>
      <c r="C106" s="78"/>
      <c r="D106" s="5"/>
      <c r="E106" s="5"/>
      <c r="F106" s="5"/>
      <c r="G106" s="86"/>
      <c r="H106" s="86"/>
      <c r="I106" s="86"/>
      <c r="J106" s="87"/>
      <c r="K106" s="88"/>
    </row>
    <row r="107" spans="1:14" x14ac:dyDescent="0.35">
      <c r="A107" s="8"/>
      <c r="B107" s="6"/>
      <c r="C107" s="78"/>
      <c r="D107" s="5"/>
      <c r="E107" s="5"/>
      <c r="F107" s="5"/>
      <c r="G107" s="86"/>
      <c r="H107" s="86"/>
      <c r="I107" s="86"/>
      <c r="J107" s="87"/>
      <c r="K107" s="88"/>
    </row>
    <row r="108" spans="1:14" x14ac:dyDescent="0.35">
      <c r="A108" s="115"/>
      <c r="B108" s="116"/>
      <c r="C108" s="117"/>
      <c r="D108" s="118"/>
      <c r="E108" s="118"/>
      <c r="F108" s="118"/>
      <c r="G108" s="119"/>
      <c r="H108" s="119"/>
      <c r="I108" s="119"/>
      <c r="J108" s="120"/>
      <c r="K108" s="121"/>
    </row>
    <row r="109" spans="1:14" x14ac:dyDescent="0.35">
      <c r="J109" s="123"/>
      <c r="K109" s="113"/>
    </row>
    <row r="110" spans="1:14" x14ac:dyDescent="0.35">
      <c r="J110" s="123"/>
    </row>
    <row r="111" spans="1:14" x14ac:dyDescent="0.35">
      <c r="J111" s="123"/>
    </row>
    <row r="112" spans="1:14" x14ac:dyDescent="0.35">
      <c r="J112" s="123"/>
    </row>
    <row r="113" spans="10:10" x14ac:dyDescent="0.35">
      <c r="J113" s="123"/>
    </row>
    <row r="114" spans="10:10" x14ac:dyDescent="0.35">
      <c r="J114" s="123"/>
    </row>
    <row r="115" spans="10:10" x14ac:dyDescent="0.35">
      <c r="J115" s="123"/>
    </row>
    <row r="116" spans="10:10" x14ac:dyDescent="0.35">
      <c r="J116" s="123"/>
    </row>
    <row r="117" spans="10:10" x14ac:dyDescent="0.35">
      <c r="J117" s="123"/>
    </row>
    <row r="118" spans="10:10" x14ac:dyDescent="0.35">
      <c r="J118" s="123"/>
    </row>
    <row r="119" spans="10:10" x14ac:dyDescent="0.35">
      <c r="J119" s="123"/>
    </row>
    <row r="120" spans="10:10" x14ac:dyDescent="0.35">
      <c r="J120" s="123"/>
    </row>
    <row r="121" spans="10:10" x14ac:dyDescent="0.35">
      <c r="J121" s="123"/>
    </row>
    <row r="122" spans="10:10" x14ac:dyDescent="0.35">
      <c r="J122" s="123"/>
    </row>
    <row r="123" spans="10:10" x14ac:dyDescent="0.35">
      <c r="J123" s="123"/>
    </row>
    <row r="124" spans="10:10" x14ac:dyDescent="0.35">
      <c r="J124" s="123"/>
    </row>
    <row r="125" spans="10:10" x14ac:dyDescent="0.35">
      <c r="J125" s="123"/>
    </row>
    <row r="126" spans="10:10" x14ac:dyDescent="0.35">
      <c r="J126" s="123"/>
    </row>
    <row r="127" spans="10:10" x14ac:dyDescent="0.35">
      <c r="J127" s="123"/>
    </row>
    <row r="128" spans="10:10" x14ac:dyDescent="0.35">
      <c r="J128" s="123"/>
    </row>
    <row r="129" spans="10:10" x14ac:dyDescent="0.35">
      <c r="J129" s="123"/>
    </row>
    <row r="130" spans="10:10" x14ac:dyDescent="0.35">
      <c r="J130" s="123"/>
    </row>
    <row r="131" spans="10:10" x14ac:dyDescent="0.35">
      <c r="J131" s="123"/>
    </row>
    <row r="132" spans="10:10" x14ac:dyDescent="0.35">
      <c r="J132" s="123"/>
    </row>
    <row r="133" spans="10:10" x14ac:dyDescent="0.35">
      <c r="J133" s="123"/>
    </row>
    <row r="134" spans="10:10" x14ac:dyDescent="0.35">
      <c r="J134" s="123"/>
    </row>
    <row r="135" spans="10:10" x14ac:dyDescent="0.35">
      <c r="J135" s="123"/>
    </row>
    <row r="136" spans="10:10" x14ac:dyDescent="0.35">
      <c r="J136" s="123"/>
    </row>
    <row r="137" spans="10:10" x14ac:dyDescent="0.35">
      <c r="J137" s="123"/>
    </row>
    <row r="138" spans="10:10" x14ac:dyDescent="0.35">
      <c r="J138" s="123"/>
    </row>
    <row r="139" spans="10:10" x14ac:dyDescent="0.35">
      <c r="J139" s="123"/>
    </row>
    <row r="140" spans="10:10" x14ac:dyDescent="0.35">
      <c r="J140" s="123"/>
    </row>
    <row r="141" spans="10:10" x14ac:dyDescent="0.35">
      <c r="J141" s="123"/>
    </row>
    <row r="142" spans="10:10" x14ac:dyDescent="0.35">
      <c r="J142" s="123"/>
    </row>
    <row r="143" spans="10:10" x14ac:dyDescent="0.35">
      <c r="J143" s="123"/>
    </row>
    <row r="144" spans="10:10" x14ac:dyDescent="0.35">
      <c r="J144" s="123"/>
    </row>
    <row r="145" spans="10:10" x14ac:dyDescent="0.35">
      <c r="J145" s="123"/>
    </row>
    <row r="146" spans="10:10" x14ac:dyDescent="0.35">
      <c r="J146" s="123"/>
    </row>
    <row r="147" spans="10:10" x14ac:dyDescent="0.35">
      <c r="J147" s="123"/>
    </row>
    <row r="148" spans="10:10" x14ac:dyDescent="0.35">
      <c r="J148" s="123"/>
    </row>
    <row r="149" spans="10:10" x14ac:dyDescent="0.35">
      <c r="J149" s="123"/>
    </row>
    <row r="150" spans="10:10" x14ac:dyDescent="0.35">
      <c r="J150" s="123"/>
    </row>
    <row r="151" spans="10:10" x14ac:dyDescent="0.35">
      <c r="J151" s="123"/>
    </row>
    <row r="152" spans="10:10" x14ac:dyDescent="0.35">
      <c r="J152" s="123"/>
    </row>
    <row r="153" spans="10:10" x14ac:dyDescent="0.35">
      <c r="J153" s="123"/>
    </row>
    <row r="154" spans="10:10" x14ac:dyDescent="0.35">
      <c r="J154" s="123"/>
    </row>
    <row r="155" spans="10:10" x14ac:dyDescent="0.35">
      <c r="J155" s="123"/>
    </row>
    <row r="156" spans="10:10" x14ac:dyDescent="0.35">
      <c r="J156" s="123"/>
    </row>
    <row r="157" spans="10:10" x14ac:dyDescent="0.35">
      <c r="J157" s="123"/>
    </row>
    <row r="158" spans="10:10" x14ac:dyDescent="0.35">
      <c r="J158" s="123"/>
    </row>
    <row r="159" spans="10:10" x14ac:dyDescent="0.35">
      <c r="J159" s="123"/>
    </row>
    <row r="160" spans="10:10" x14ac:dyDescent="0.35">
      <c r="J160" s="123"/>
    </row>
    <row r="161" spans="10:10" x14ac:dyDescent="0.35">
      <c r="J161" s="123"/>
    </row>
    <row r="162" spans="10:10" x14ac:dyDescent="0.35">
      <c r="J162" s="123"/>
    </row>
    <row r="163" spans="10:10" x14ac:dyDescent="0.35">
      <c r="J163" s="123"/>
    </row>
    <row r="164" spans="10:10" x14ac:dyDescent="0.35">
      <c r="J164" s="123"/>
    </row>
    <row r="165" spans="10:10" x14ac:dyDescent="0.35">
      <c r="J165" s="123"/>
    </row>
    <row r="166" spans="10:10" x14ac:dyDescent="0.35">
      <c r="J166" s="123"/>
    </row>
    <row r="167" spans="10:10" x14ac:dyDescent="0.35">
      <c r="J167" s="123"/>
    </row>
    <row r="168" spans="10:10" x14ac:dyDescent="0.35">
      <c r="J168" s="123"/>
    </row>
    <row r="169" spans="10:10" x14ac:dyDescent="0.35">
      <c r="J169" s="123"/>
    </row>
    <row r="170" spans="10:10" x14ac:dyDescent="0.35">
      <c r="J170" s="123"/>
    </row>
    <row r="171" spans="10:10" x14ac:dyDescent="0.35">
      <c r="J171" s="123"/>
    </row>
    <row r="172" spans="10:10" x14ac:dyDescent="0.35">
      <c r="J172" s="123"/>
    </row>
    <row r="173" spans="10:10" x14ac:dyDescent="0.35">
      <c r="J173" s="123"/>
    </row>
    <row r="174" spans="10:10" x14ac:dyDescent="0.35">
      <c r="J174" s="123"/>
    </row>
    <row r="175" spans="10:10" x14ac:dyDescent="0.35">
      <c r="J175" s="123"/>
    </row>
    <row r="176" spans="10:10" x14ac:dyDescent="0.35">
      <c r="J176" s="123"/>
    </row>
    <row r="177" spans="10:10" x14ac:dyDescent="0.35">
      <c r="J177" s="123"/>
    </row>
    <row r="178" spans="10:10" x14ac:dyDescent="0.35">
      <c r="J178" s="123"/>
    </row>
    <row r="179" spans="10:10" x14ac:dyDescent="0.35">
      <c r="J179" s="123"/>
    </row>
    <row r="180" spans="10:10" x14ac:dyDescent="0.35">
      <c r="J180" s="123"/>
    </row>
    <row r="181" spans="10:10" x14ac:dyDescent="0.35">
      <c r="J181" s="123"/>
    </row>
    <row r="182" spans="10:10" x14ac:dyDescent="0.35">
      <c r="J182" s="123"/>
    </row>
    <row r="183" spans="10:10" x14ac:dyDescent="0.35">
      <c r="J183" s="123"/>
    </row>
    <row r="184" spans="10:10" x14ac:dyDescent="0.35">
      <c r="J184" s="123"/>
    </row>
    <row r="185" spans="10:10" x14ac:dyDescent="0.35">
      <c r="J185" s="123"/>
    </row>
    <row r="186" spans="10:10" x14ac:dyDescent="0.35">
      <c r="J186" s="123"/>
    </row>
    <row r="187" spans="10:10" x14ac:dyDescent="0.35">
      <c r="J187" s="123"/>
    </row>
    <row r="188" spans="10:10" x14ac:dyDescent="0.35">
      <c r="J188" s="123"/>
    </row>
    <row r="189" spans="10:10" x14ac:dyDescent="0.35">
      <c r="J189" s="123"/>
    </row>
    <row r="190" spans="10:10" x14ac:dyDescent="0.35">
      <c r="J190" s="123"/>
    </row>
    <row r="191" spans="10:10" x14ac:dyDescent="0.35">
      <c r="J191" s="123"/>
    </row>
    <row r="192" spans="10:10" x14ac:dyDescent="0.35">
      <c r="J192" s="123"/>
    </row>
    <row r="193" spans="10:10" x14ac:dyDescent="0.35">
      <c r="J193" s="123"/>
    </row>
    <row r="194" spans="10:10" x14ac:dyDescent="0.35">
      <c r="J194" s="123"/>
    </row>
    <row r="195" spans="10:10" x14ac:dyDescent="0.35">
      <c r="J195" s="123"/>
    </row>
    <row r="196" spans="10:10" x14ac:dyDescent="0.35">
      <c r="J196" s="123"/>
    </row>
    <row r="197" spans="10:10" x14ac:dyDescent="0.35">
      <c r="J197" s="123"/>
    </row>
    <row r="198" spans="10:10" x14ac:dyDescent="0.35">
      <c r="J198" s="123"/>
    </row>
    <row r="199" spans="10:10" x14ac:dyDescent="0.35">
      <c r="J199" s="123"/>
    </row>
    <row r="200" spans="10:10" x14ac:dyDescent="0.35">
      <c r="J200" s="123"/>
    </row>
    <row r="201" spans="10:10" x14ac:dyDescent="0.35">
      <c r="J201" s="123"/>
    </row>
    <row r="202" spans="10:10" x14ac:dyDescent="0.35">
      <c r="J202" s="123"/>
    </row>
    <row r="203" spans="10:10" x14ac:dyDescent="0.35">
      <c r="J203" s="123"/>
    </row>
    <row r="204" spans="10:10" x14ac:dyDescent="0.35">
      <c r="J204" s="123"/>
    </row>
    <row r="205" spans="10:10" x14ac:dyDescent="0.35">
      <c r="J205" s="123"/>
    </row>
    <row r="206" spans="10:10" x14ac:dyDescent="0.35">
      <c r="J206" s="123"/>
    </row>
    <row r="207" spans="10:10" x14ac:dyDescent="0.35">
      <c r="J207" s="123"/>
    </row>
    <row r="208" spans="10:10" x14ac:dyDescent="0.35">
      <c r="J208" s="123"/>
    </row>
    <row r="209" spans="10:10" x14ac:dyDescent="0.35">
      <c r="J209" s="123"/>
    </row>
    <row r="210" spans="10:10" x14ac:dyDescent="0.35">
      <c r="J210" s="123"/>
    </row>
    <row r="211" spans="10:10" x14ac:dyDescent="0.35">
      <c r="J211" s="123"/>
    </row>
    <row r="212" spans="10:10" x14ac:dyDescent="0.35">
      <c r="J212" s="123"/>
    </row>
    <row r="213" spans="10:10" x14ac:dyDescent="0.35">
      <c r="J213" s="123"/>
    </row>
    <row r="214" spans="10:10" x14ac:dyDescent="0.35">
      <c r="J214" s="123"/>
    </row>
    <row r="215" spans="10:10" x14ac:dyDescent="0.35">
      <c r="J215" s="123"/>
    </row>
    <row r="216" spans="10:10" x14ac:dyDescent="0.35">
      <c r="J216" s="123"/>
    </row>
    <row r="217" spans="10:10" x14ac:dyDescent="0.35">
      <c r="J217" s="123"/>
    </row>
    <row r="218" spans="10:10" x14ac:dyDescent="0.35">
      <c r="J218" s="123"/>
    </row>
    <row r="219" spans="10:10" x14ac:dyDescent="0.35">
      <c r="J219" s="123"/>
    </row>
    <row r="220" spans="10:10" x14ac:dyDescent="0.35">
      <c r="J220" s="123"/>
    </row>
    <row r="221" spans="10:10" x14ac:dyDescent="0.35">
      <c r="J221" s="123"/>
    </row>
    <row r="222" spans="10:10" x14ac:dyDescent="0.35">
      <c r="J222" s="123"/>
    </row>
    <row r="223" spans="10:10" x14ac:dyDescent="0.35">
      <c r="J223" s="123"/>
    </row>
    <row r="224" spans="10:10" x14ac:dyDescent="0.35">
      <c r="J224" s="123"/>
    </row>
    <row r="225" spans="10:10" x14ac:dyDescent="0.35">
      <c r="J225" s="123"/>
    </row>
    <row r="226" spans="10:10" x14ac:dyDescent="0.35">
      <c r="J226" s="123"/>
    </row>
    <row r="227" spans="10:10" x14ac:dyDescent="0.35">
      <c r="J227" s="123"/>
    </row>
    <row r="228" spans="10:10" x14ac:dyDescent="0.35">
      <c r="J228" s="123"/>
    </row>
    <row r="229" spans="10:10" x14ac:dyDescent="0.35">
      <c r="J229" s="123"/>
    </row>
    <row r="230" spans="10:10" x14ac:dyDescent="0.35">
      <c r="J230" s="123"/>
    </row>
    <row r="231" spans="10:10" x14ac:dyDescent="0.35">
      <c r="J231" s="123"/>
    </row>
    <row r="232" spans="10:10" x14ac:dyDescent="0.35">
      <c r="J232" s="123"/>
    </row>
    <row r="233" spans="10:10" x14ac:dyDescent="0.35">
      <c r="J233" s="123"/>
    </row>
    <row r="234" spans="10:10" x14ac:dyDescent="0.35">
      <c r="J234" s="123"/>
    </row>
    <row r="235" spans="10:10" x14ac:dyDescent="0.35">
      <c r="J235" s="123"/>
    </row>
    <row r="236" spans="10:10" x14ac:dyDescent="0.35">
      <c r="J236" s="123"/>
    </row>
    <row r="237" spans="10:10" x14ac:dyDescent="0.35">
      <c r="J237" s="123"/>
    </row>
    <row r="238" spans="10:10" x14ac:dyDescent="0.35">
      <c r="J238" s="123"/>
    </row>
    <row r="239" spans="10:10" x14ac:dyDescent="0.35">
      <c r="J239" s="123"/>
    </row>
    <row r="240" spans="10:10" x14ac:dyDescent="0.35">
      <c r="J240" s="123"/>
    </row>
    <row r="241" spans="10:10" x14ac:dyDescent="0.35">
      <c r="J241" s="123"/>
    </row>
    <row r="242" spans="10:10" x14ac:dyDescent="0.35">
      <c r="J242" s="123"/>
    </row>
    <row r="243" spans="10:10" x14ac:dyDescent="0.35">
      <c r="J243" s="123"/>
    </row>
    <row r="244" spans="10:10" x14ac:dyDescent="0.35">
      <c r="J244" s="123"/>
    </row>
    <row r="245" spans="10:10" x14ac:dyDescent="0.35">
      <c r="J245" s="123"/>
    </row>
    <row r="246" spans="10:10" x14ac:dyDescent="0.35">
      <c r="J246" s="123"/>
    </row>
    <row r="247" spans="10:10" x14ac:dyDescent="0.35">
      <c r="J247" s="123"/>
    </row>
    <row r="248" spans="10:10" x14ac:dyDescent="0.35">
      <c r="J248" s="123"/>
    </row>
    <row r="249" spans="10:10" x14ac:dyDescent="0.35">
      <c r="J249" s="123"/>
    </row>
    <row r="250" spans="10:10" x14ac:dyDescent="0.35">
      <c r="J250" s="123"/>
    </row>
    <row r="251" spans="10:10" x14ac:dyDescent="0.35">
      <c r="J251" s="123"/>
    </row>
    <row r="252" spans="10:10" x14ac:dyDescent="0.35">
      <c r="J252" s="123"/>
    </row>
    <row r="253" spans="10:10" x14ac:dyDescent="0.35">
      <c r="J253" s="123"/>
    </row>
    <row r="254" spans="10:10" x14ac:dyDescent="0.35">
      <c r="J254" s="123"/>
    </row>
    <row r="255" spans="10:10" x14ac:dyDescent="0.35">
      <c r="J255" s="123"/>
    </row>
    <row r="256" spans="10:10" x14ac:dyDescent="0.35">
      <c r="J256" s="123"/>
    </row>
    <row r="257" spans="10:10" x14ac:dyDescent="0.35">
      <c r="J257" s="123"/>
    </row>
    <row r="258" spans="10:10" x14ac:dyDescent="0.35">
      <c r="J258" s="123"/>
    </row>
    <row r="259" spans="10:10" x14ac:dyDescent="0.35">
      <c r="J259" s="123"/>
    </row>
    <row r="260" spans="10:10" x14ac:dyDescent="0.35">
      <c r="J260" s="123"/>
    </row>
    <row r="261" spans="10:10" x14ac:dyDescent="0.35">
      <c r="J261" s="123"/>
    </row>
    <row r="262" spans="10:10" x14ac:dyDescent="0.35">
      <c r="J262" s="123"/>
    </row>
    <row r="263" spans="10:10" x14ac:dyDescent="0.35">
      <c r="J263" s="123"/>
    </row>
    <row r="264" spans="10:10" x14ac:dyDescent="0.35">
      <c r="J264" s="123"/>
    </row>
    <row r="265" spans="10:10" x14ac:dyDescent="0.35">
      <c r="J265" s="123"/>
    </row>
    <row r="266" spans="10:10" x14ac:dyDescent="0.35">
      <c r="J266" s="123"/>
    </row>
    <row r="267" spans="10:10" x14ac:dyDescent="0.35">
      <c r="J267" s="123"/>
    </row>
    <row r="268" spans="10:10" x14ac:dyDescent="0.35">
      <c r="J268" s="123"/>
    </row>
    <row r="269" spans="10:10" x14ac:dyDescent="0.35">
      <c r="J269" s="123"/>
    </row>
    <row r="270" spans="10:10" x14ac:dyDescent="0.35">
      <c r="J270" s="123"/>
    </row>
    <row r="271" spans="10:10" x14ac:dyDescent="0.35">
      <c r="J271" s="123"/>
    </row>
    <row r="272" spans="10:10" x14ac:dyDescent="0.35">
      <c r="J272" s="123"/>
    </row>
    <row r="273" spans="10:10" x14ac:dyDescent="0.35">
      <c r="J273" s="123"/>
    </row>
    <row r="274" spans="10:10" x14ac:dyDescent="0.35">
      <c r="J274" s="123"/>
    </row>
    <row r="275" spans="10:10" x14ac:dyDescent="0.35">
      <c r="J275" s="123"/>
    </row>
    <row r="276" spans="10:10" x14ac:dyDescent="0.35">
      <c r="J276" s="123"/>
    </row>
    <row r="277" spans="10:10" x14ac:dyDescent="0.35">
      <c r="J277" s="123"/>
    </row>
    <row r="278" spans="10:10" x14ac:dyDescent="0.35">
      <c r="J278" s="123"/>
    </row>
    <row r="279" spans="10:10" x14ac:dyDescent="0.35">
      <c r="J279" s="123"/>
    </row>
    <row r="280" spans="10:10" x14ac:dyDescent="0.35">
      <c r="J280" s="123"/>
    </row>
    <row r="281" spans="10:10" x14ac:dyDescent="0.35">
      <c r="J281" s="123"/>
    </row>
    <row r="282" spans="10:10" x14ac:dyDescent="0.35">
      <c r="J282" s="123"/>
    </row>
    <row r="283" spans="10:10" x14ac:dyDescent="0.35">
      <c r="J283" s="123"/>
    </row>
    <row r="284" spans="10:10" x14ac:dyDescent="0.35">
      <c r="J284" s="123"/>
    </row>
    <row r="285" spans="10:10" x14ac:dyDescent="0.35">
      <c r="J285" s="123"/>
    </row>
    <row r="286" spans="10:10" x14ac:dyDescent="0.35">
      <c r="J286" s="123"/>
    </row>
    <row r="287" spans="10:10" x14ac:dyDescent="0.35">
      <c r="J287" s="123"/>
    </row>
    <row r="288" spans="10:10" x14ac:dyDescent="0.35">
      <c r="J288" s="123"/>
    </row>
    <row r="289" spans="10:10" x14ac:dyDescent="0.35">
      <c r="J289" s="123"/>
    </row>
    <row r="290" spans="10:10" x14ac:dyDescent="0.35">
      <c r="J290" s="123"/>
    </row>
    <row r="291" spans="10:10" x14ac:dyDescent="0.35">
      <c r="J291" s="123"/>
    </row>
    <row r="292" spans="10:10" x14ac:dyDescent="0.35">
      <c r="J292" s="123"/>
    </row>
    <row r="293" spans="10:10" x14ac:dyDescent="0.35">
      <c r="J293" s="123"/>
    </row>
    <row r="294" spans="10:10" x14ac:dyDescent="0.35">
      <c r="J294" s="123"/>
    </row>
    <row r="295" spans="10:10" x14ac:dyDescent="0.35">
      <c r="J295" s="123"/>
    </row>
    <row r="296" spans="10:10" x14ac:dyDescent="0.35">
      <c r="J296" s="123"/>
    </row>
    <row r="297" spans="10:10" x14ac:dyDescent="0.35">
      <c r="J297" s="123"/>
    </row>
    <row r="298" spans="10:10" x14ac:dyDescent="0.35">
      <c r="J298" s="123"/>
    </row>
    <row r="299" spans="10:10" x14ac:dyDescent="0.35">
      <c r="J299" s="123"/>
    </row>
    <row r="300" spans="10:10" x14ac:dyDescent="0.35">
      <c r="J300" s="123"/>
    </row>
    <row r="301" spans="10:10" x14ac:dyDescent="0.35">
      <c r="J301" s="123"/>
    </row>
    <row r="302" spans="10:10" x14ac:dyDescent="0.35">
      <c r="J302" s="123"/>
    </row>
    <row r="303" spans="10:10" x14ac:dyDescent="0.35">
      <c r="J303" s="123"/>
    </row>
    <row r="304" spans="10:10" x14ac:dyDescent="0.35">
      <c r="J304" s="123"/>
    </row>
    <row r="305" spans="10:10" x14ac:dyDescent="0.35">
      <c r="J305" s="123"/>
    </row>
    <row r="306" spans="10:10" x14ac:dyDescent="0.35">
      <c r="J306" s="123"/>
    </row>
    <row r="307" spans="10:10" x14ac:dyDescent="0.35">
      <c r="J307" s="123"/>
    </row>
    <row r="308" spans="10:10" x14ac:dyDescent="0.35">
      <c r="J308" s="123"/>
    </row>
    <row r="309" spans="10:10" x14ac:dyDescent="0.35">
      <c r="J309" s="123"/>
    </row>
    <row r="310" spans="10:10" x14ac:dyDescent="0.35">
      <c r="J310" s="123"/>
    </row>
    <row r="311" spans="10:10" x14ac:dyDescent="0.35">
      <c r="J311" s="123"/>
    </row>
    <row r="312" spans="10:10" x14ac:dyDescent="0.35">
      <c r="J312" s="123"/>
    </row>
    <row r="313" spans="10:10" x14ac:dyDescent="0.35">
      <c r="J313" s="123"/>
    </row>
    <row r="314" spans="10:10" x14ac:dyDescent="0.35">
      <c r="J314" s="123"/>
    </row>
    <row r="315" spans="10:10" x14ac:dyDescent="0.35">
      <c r="J315" s="123"/>
    </row>
  </sheetData>
  <mergeCells count="65">
    <mergeCell ref="B89:F89"/>
    <mergeCell ref="B90:F90"/>
    <mergeCell ref="A101:K101"/>
    <mergeCell ref="G97:I97"/>
    <mergeCell ref="B93:F93"/>
    <mergeCell ref="B94:F94"/>
    <mergeCell ref="A92:K92"/>
    <mergeCell ref="B42:F42"/>
    <mergeCell ref="B43:F43"/>
    <mergeCell ref="B40:F40"/>
    <mergeCell ref="B47:F47"/>
    <mergeCell ref="B48:F48"/>
    <mergeCell ref="B53:F53"/>
    <mergeCell ref="B68:F68"/>
    <mergeCell ref="B51:F51"/>
    <mergeCell ref="A45:K45"/>
    <mergeCell ref="B65:F65"/>
    <mergeCell ref="A62:K62"/>
    <mergeCell ref="B50:F50"/>
    <mergeCell ref="B54:F54"/>
    <mergeCell ref="B56:F56"/>
    <mergeCell ref="B57:F57"/>
    <mergeCell ref="A84:K84"/>
    <mergeCell ref="B88:F88"/>
    <mergeCell ref="B86:F86"/>
    <mergeCell ref="B81:F81"/>
    <mergeCell ref="B82:F82"/>
    <mergeCell ref="B87:F87"/>
    <mergeCell ref="B14:F14"/>
    <mergeCell ref="B22:F22"/>
    <mergeCell ref="B23:F23"/>
    <mergeCell ref="B16:F16"/>
    <mergeCell ref="B17:F17"/>
    <mergeCell ref="B19:F19"/>
    <mergeCell ref="B20:F20"/>
    <mergeCell ref="B13:F13"/>
    <mergeCell ref="A1:K1"/>
    <mergeCell ref="A2:K2"/>
    <mergeCell ref="B8:F8"/>
    <mergeCell ref="A10:K10"/>
    <mergeCell ref="B12:F12"/>
    <mergeCell ref="A5:K5"/>
    <mergeCell ref="A6:K6"/>
    <mergeCell ref="A4:K4"/>
    <mergeCell ref="B36:F36"/>
    <mergeCell ref="B39:F39"/>
    <mergeCell ref="B31:F31"/>
    <mergeCell ref="B32:F32"/>
    <mergeCell ref="B25:F25"/>
    <mergeCell ref="B26:F26"/>
    <mergeCell ref="B28:F28"/>
    <mergeCell ref="B29:F29"/>
    <mergeCell ref="A34:K34"/>
    <mergeCell ref="B37:F37"/>
    <mergeCell ref="B76:F76"/>
    <mergeCell ref="A79:K79"/>
    <mergeCell ref="B59:F59"/>
    <mergeCell ref="B60:F60"/>
    <mergeCell ref="B64:F64"/>
    <mergeCell ref="B67:F67"/>
    <mergeCell ref="B70:F70"/>
    <mergeCell ref="B77:F77"/>
    <mergeCell ref="B71:F71"/>
    <mergeCell ref="B74:F74"/>
    <mergeCell ref="B73:F7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32C7-8E67-43F2-8592-8D58A2393A47}">
  <dimension ref="A1:R95"/>
  <sheetViews>
    <sheetView zoomScaleNormal="100" zoomScaleSheetLayoutView="115" workbookViewId="0">
      <selection activeCell="D101" sqref="D101"/>
    </sheetView>
  </sheetViews>
  <sheetFormatPr defaultRowHeight="14.5" x14ac:dyDescent="0.35"/>
  <cols>
    <col min="1" max="1" width="5.7265625" bestFit="1" customWidth="1"/>
    <col min="2" max="2" width="28.81640625" bestFit="1" customWidth="1"/>
    <col min="3" max="3" width="24.453125" customWidth="1"/>
    <col min="4" max="4" width="18.7265625" bestFit="1" customWidth="1"/>
    <col min="5" max="5" width="13.81640625" bestFit="1" customWidth="1"/>
    <col min="6" max="6" width="11.26953125" bestFit="1" customWidth="1"/>
    <col min="7" max="7" width="11.81640625" bestFit="1" customWidth="1"/>
    <col min="8" max="8" width="13.81640625" bestFit="1" customWidth="1"/>
    <col min="9" max="9" width="14.90625" bestFit="1" customWidth="1"/>
    <col min="10" max="10" width="20.08984375" bestFit="1" customWidth="1"/>
    <col min="11" max="11" width="36.81640625" bestFit="1" customWidth="1"/>
    <col min="12" max="12" width="11.36328125" bestFit="1" customWidth="1"/>
    <col min="13" max="13" width="18.08984375" bestFit="1" customWidth="1"/>
    <col min="14" max="14" width="18.7265625" bestFit="1" customWidth="1"/>
    <col min="15" max="15" width="11.81640625" bestFit="1" customWidth="1"/>
    <col min="16" max="16" width="10.1796875" bestFit="1" customWidth="1"/>
    <col min="20" max="20" width="9.08984375" bestFit="1" customWidth="1"/>
    <col min="21" max="21" width="10.7265625" bestFit="1" customWidth="1"/>
  </cols>
  <sheetData>
    <row r="1" spans="1:18" x14ac:dyDescent="0.35">
      <c r="A1" s="160" t="s">
        <v>133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8" ht="15" thickBo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8" x14ac:dyDescent="0.3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  <c r="O3" s="24"/>
      <c r="P3" s="24"/>
      <c r="Q3" s="24"/>
      <c r="R3" s="25"/>
    </row>
    <row r="4" spans="1:18" x14ac:dyDescent="0.35">
      <c r="A4" s="161" t="s">
        <v>134</v>
      </c>
      <c r="B4" s="161"/>
      <c r="C4" s="161"/>
      <c r="D4" s="161"/>
      <c r="E4" s="161"/>
      <c r="F4" s="161"/>
      <c r="G4" s="161"/>
      <c r="H4" s="161"/>
      <c r="I4" s="161"/>
      <c r="J4" s="161"/>
      <c r="K4" s="11"/>
      <c r="L4" s="11"/>
      <c r="M4" s="11"/>
      <c r="R4" s="26"/>
    </row>
    <row r="5" spans="1:18" x14ac:dyDescent="0.35">
      <c r="A5" s="36"/>
      <c r="B5" s="37" t="s">
        <v>135</v>
      </c>
      <c r="C5" s="37"/>
      <c r="D5" s="37" t="s">
        <v>145</v>
      </c>
      <c r="E5" s="37" t="s">
        <v>151</v>
      </c>
      <c r="F5" s="37" t="s">
        <v>137</v>
      </c>
      <c r="G5" s="37" t="s">
        <v>41</v>
      </c>
      <c r="H5" s="37" t="s">
        <v>138</v>
      </c>
      <c r="I5" s="37" t="s">
        <v>39</v>
      </c>
      <c r="J5" s="37" t="s">
        <v>49</v>
      </c>
      <c r="R5" s="26"/>
    </row>
    <row r="6" spans="1:18" x14ac:dyDescent="0.35">
      <c r="A6" s="37">
        <v>1</v>
      </c>
      <c r="B6" s="37" t="s">
        <v>136</v>
      </c>
      <c r="C6" s="37"/>
      <c r="D6" s="37">
        <v>5</v>
      </c>
      <c r="E6" s="37">
        <v>58.8</v>
      </c>
      <c r="F6" s="37">
        <f>D6*E6</f>
        <v>294</v>
      </c>
      <c r="G6" s="37">
        <v>18</v>
      </c>
      <c r="H6" s="37">
        <f>F6*G6</f>
        <v>5292</v>
      </c>
      <c r="I6" s="37" t="s">
        <v>34</v>
      </c>
      <c r="J6" s="164">
        <f>H6+H7</f>
        <v>6312</v>
      </c>
      <c r="K6" s="21">
        <f>J6*1.1</f>
        <v>6943.2000000000007</v>
      </c>
      <c r="R6" s="26"/>
    </row>
    <row r="7" spans="1:18" x14ac:dyDescent="0.35">
      <c r="A7" s="37">
        <v>2</v>
      </c>
      <c r="B7" s="37" t="s">
        <v>139</v>
      </c>
      <c r="C7" s="37"/>
      <c r="D7" s="37">
        <v>5</v>
      </c>
      <c r="E7" s="37">
        <v>51</v>
      </c>
      <c r="F7" s="37">
        <f>D7*E7</f>
        <v>255</v>
      </c>
      <c r="G7" s="37">
        <v>4</v>
      </c>
      <c r="H7" s="37">
        <f>F7*G7</f>
        <v>1020</v>
      </c>
      <c r="I7" s="37" t="s">
        <v>34</v>
      </c>
      <c r="J7" s="164"/>
      <c r="K7" s="11"/>
      <c r="L7" s="11"/>
      <c r="M7" s="11"/>
      <c r="R7" s="26"/>
    </row>
    <row r="9" spans="1:18" x14ac:dyDescent="0.35">
      <c r="A9" s="161" t="s">
        <v>140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</row>
    <row r="10" spans="1:18" x14ac:dyDescent="0.35">
      <c r="A10" s="1"/>
      <c r="B10" s="1" t="s">
        <v>135</v>
      </c>
      <c r="C10" s="1"/>
      <c r="D10" s="1" t="s">
        <v>142</v>
      </c>
      <c r="E10" s="1" t="s">
        <v>143</v>
      </c>
      <c r="F10" s="1" t="s">
        <v>144</v>
      </c>
      <c r="G10" s="1" t="s">
        <v>146</v>
      </c>
      <c r="H10" s="1" t="s">
        <v>119</v>
      </c>
      <c r="I10" s="1" t="s">
        <v>149</v>
      </c>
      <c r="J10" s="1" t="s">
        <v>147</v>
      </c>
      <c r="K10" s="1" t="s">
        <v>148</v>
      </c>
      <c r="L10" s="1" t="s">
        <v>49</v>
      </c>
    </row>
    <row r="11" spans="1:18" x14ac:dyDescent="0.35">
      <c r="A11" s="1">
        <v>3</v>
      </c>
      <c r="B11" s="1" t="s">
        <v>141</v>
      </c>
      <c r="C11" s="1"/>
      <c r="D11" s="1">
        <v>0.3</v>
      </c>
      <c r="E11" s="1">
        <v>0.3</v>
      </c>
      <c r="F11" s="1">
        <v>1.2E-2</v>
      </c>
      <c r="G11" s="1">
        <f>PRODUCT(D11:F11)</f>
        <v>1.08E-3</v>
      </c>
      <c r="H11" s="1">
        <v>22</v>
      </c>
      <c r="I11" s="1">
        <f>G11*H11</f>
        <v>2.376E-2</v>
      </c>
      <c r="J11" s="10">
        <v>7850</v>
      </c>
      <c r="K11" s="1">
        <f>I11*J11</f>
        <v>186.51599999999999</v>
      </c>
      <c r="L11" s="167">
        <f>K11+K12</f>
        <v>211.95</v>
      </c>
      <c r="M11" s="21">
        <f>L11*1.1</f>
        <v>233.14500000000001</v>
      </c>
    </row>
    <row r="12" spans="1:18" x14ac:dyDescent="0.35">
      <c r="A12" s="1">
        <v>4</v>
      </c>
      <c r="B12" s="1" t="s">
        <v>150</v>
      </c>
      <c r="C12" s="1"/>
      <c r="D12" s="1">
        <v>0.15</v>
      </c>
      <c r="E12" s="1">
        <v>0.12</v>
      </c>
      <c r="F12" s="1">
        <v>0.01</v>
      </c>
      <c r="G12" s="1">
        <f>0.5*D12*E12*F12</f>
        <v>8.9999999999999992E-5</v>
      </c>
      <c r="H12" s="1">
        <v>36</v>
      </c>
      <c r="I12" s="1">
        <f>G12*H12</f>
        <v>3.2399999999999998E-3</v>
      </c>
      <c r="J12" s="10">
        <v>7850</v>
      </c>
      <c r="K12" s="1">
        <f>I12*J12</f>
        <v>25.433999999999997</v>
      </c>
      <c r="L12" s="167"/>
    </row>
    <row r="14" spans="1:18" x14ac:dyDescent="0.35">
      <c r="A14" s="161" t="s">
        <v>153</v>
      </c>
      <c r="B14" s="161"/>
      <c r="C14" s="161"/>
      <c r="D14" s="161"/>
      <c r="E14" s="161"/>
      <c r="F14" s="161"/>
      <c r="G14" s="161"/>
      <c r="H14" s="161"/>
      <c r="I14" s="161"/>
      <c r="J14" s="161"/>
    </row>
    <row r="15" spans="1:18" x14ac:dyDescent="0.35">
      <c r="A15" s="36"/>
      <c r="B15" s="37" t="s">
        <v>135</v>
      </c>
      <c r="C15" s="37"/>
      <c r="D15" s="37" t="s">
        <v>145</v>
      </c>
      <c r="E15" s="37" t="s">
        <v>151</v>
      </c>
      <c r="F15" s="37" t="s">
        <v>152</v>
      </c>
      <c r="G15" s="37" t="s">
        <v>41</v>
      </c>
      <c r="H15" s="37" t="s">
        <v>138</v>
      </c>
      <c r="I15" s="37" t="s">
        <v>39</v>
      </c>
      <c r="J15" s="37" t="s">
        <v>49</v>
      </c>
    </row>
    <row r="16" spans="1:18" x14ac:dyDescent="0.35">
      <c r="A16" s="37">
        <v>5</v>
      </c>
      <c r="B16" s="37" t="s">
        <v>226</v>
      </c>
      <c r="C16" s="37"/>
      <c r="D16" s="37">
        <v>7.57</v>
      </c>
      <c r="E16" s="37">
        <v>9.89</v>
      </c>
      <c r="F16" s="37">
        <f>D16*E16</f>
        <v>74.8673</v>
      </c>
      <c r="G16" s="37">
        <v>8</v>
      </c>
      <c r="H16" s="37">
        <f>F16*G16</f>
        <v>598.9384</v>
      </c>
      <c r="I16" s="37" t="s">
        <v>34</v>
      </c>
      <c r="J16" s="2">
        <f>H16</f>
        <v>598.9384</v>
      </c>
      <c r="K16" s="15">
        <f>J16</f>
        <v>598.9384</v>
      </c>
    </row>
    <row r="17" spans="1:13" x14ac:dyDescent="0.35">
      <c r="A17" s="161" t="s">
        <v>154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</row>
    <row r="18" spans="1:13" x14ac:dyDescent="0.35">
      <c r="A18" s="1"/>
      <c r="B18" s="1" t="s">
        <v>135</v>
      </c>
      <c r="C18" s="1"/>
      <c r="D18" s="1" t="s">
        <v>142</v>
      </c>
      <c r="E18" s="1" t="s">
        <v>143</v>
      </c>
      <c r="F18" s="1" t="s">
        <v>144</v>
      </c>
      <c r="G18" s="1" t="s">
        <v>146</v>
      </c>
      <c r="H18" s="1" t="s">
        <v>119</v>
      </c>
      <c r="I18" s="1" t="s">
        <v>149</v>
      </c>
      <c r="J18" s="1" t="s">
        <v>147</v>
      </c>
      <c r="K18" s="1" t="s">
        <v>148</v>
      </c>
      <c r="L18" s="1" t="s">
        <v>49</v>
      </c>
    </row>
    <row r="19" spans="1:13" x14ac:dyDescent="0.35">
      <c r="A19" s="1">
        <v>6</v>
      </c>
      <c r="B19" s="1" t="s">
        <v>155</v>
      </c>
      <c r="C19" s="1"/>
      <c r="D19" s="1">
        <v>0.35799999999999998</v>
      </c>
      <c r="E19" s="1">
        <v>0.18</v>
      </c>
      <c r="F19" s="1">
        <v>0.01</v>
      </c>
      <c r="G19" s="1">
        <f>PRODUCT(D19:F19)</f>
        <v>6.4439999999999994E-4</v>
      </c>
      <c r="H19" s="1">
        <v>32</v>
      </c>
      <c r="I19" s="1">
        <f>G19*H19</f>
        <v>2.0620799999999998E-2</v>
      </c>
      <c r="J19" s="10">
        <v>7850</v>
      </c>
      <c r="K19" s="13">
        <f>I19*J19</f>
        <v>161.87327999999999</v>
      </c>
      <c r="L19" s="167">
        <f>K19+K20</f>
        <v>262.35327999999998</v>
      </c>
    </row>
    <row r="20" spans="1:13" x14ac:dyDescent="0.35">
      <c r="A20" s="1">
        <v>7</v>
      </c>
      <c r="B20" s="1" t="s">
        <v>156</v>
      </c>
      <c r="C20" s="134"/>
      <c r="D20" s="168">
        <v>0.08</v>
      </c>
      <c r="E20" s="169"/>
      <c r="F20" s="1">
        <v>0.01</v>
      </c>
      <c r="G20" s="1">
        <f>PRODUCT(D20:F20)</f>
        <v>8.0000000000000004E-4</v>
      </c>
      <c r="H20" s="1">
        <v>16</v>
      </c>
      <c r="I20" s="1">
        <f>G20*H20</f>
        <v>1.2800000000000001E-2</v>
      </c>
      <c r="J20" s="10">
        <v>7850</v>
      </c>
      <c r="K20" s="1">
        <f>I20*J20</f>
        <v>100.48</v>
      </c>
      <c r="L20" s="167"/>
      <c r="M20" s="14">
        <f>L19*1.1</f>
        <v>288.58860800000002</v>
      </c>
    </row>
    <row r="22" spans="1:13" x14ac:dyDescent="0.35">
      <c r="A22" s="161" t="s">
        <v>157</v>
      </c>
      <c r="B22" s="161"/>
      <c r="C22" s="161"/>
      <c r="D22" s="161"/>
      <c r="E22" s="161"/>
      <c r="F22" s="161"/>
      <c r="G22" s="161"/>
      <c r="H22" s="161"/>
      <c r="I22" s="161"/>
      <c r="J22" s="161"/>
    </row>
    <row r="23" spans="1:13" x14ac:dyDescent="0.35">
      <c r="A23" s="36"/>
      <c r="B23" s="37" t="s">
        <v>135</v>
      </c>
      <c r="C23" s="37"/>
      <c r="D23" s="37" t="s">
        <v>145</v>
      </c>
      <c r="E23" s="37" t="s">
        <v>151</v>
      </c>
      <c r="F23" s="37" t="s">
        <v>159</v>
      </c>
      <c r="G23" s="37" t="s">
        <v>41</v>
      </c>
      <c r="H23" s="37" t="s">
        <v>138</v>
      </c>
      <c r="I23" s="37" t="s">
        <v>39</v>
      </c>
      <c r="J23" s="37" t="s">
        <v>49</v>
      </c>
    </row>
    <row r="24" spans="1:13" x14ac:dyDescent="0.35">
      <c r="A24" s="37">
        <v>8</v>
      </c>
      <c r="B24" s="37" t="s">
        <v>158</v>
      </c>
      <c r="C24" s="37"/>
      <c r="D24" s="37">
        <v>48.5</v>
      </c>
      <c r="E24" s="37">
        <v>9.67</v>
      </c>
      <c r="F24" s="37">
        <f t="shared" ref="F24:F32" si="0">D24*E24</f>
        <v>468.995</v>
      </c>
      <c r="G24" s="37">
        <v>8</v>
      </c>
      <c r="H24" s="37">
        <f t="shared" ref="H24:H32" si="1">F24*G24</f>
        <v>3751.96</v>
      </c>
      <c r="I24" s="37" t="s">
        <v>34</v>
      </c>
      <c r="J24" s="170">
        <f>SUM(H24:H34)</f>
        <v>5572.0087199999989</v>
      </c>
    </row>
    <row r="25" spans="1:13" x14ac:dyDescent="0.35">
      <c r="A25" s="37">
        <v>9</v>
      </c>
      <c r="B25" s="37" t="s">
        <v>160</v>
      </c>
      <c r="C25" s="37"/>
      <c r="D25" s="37">
        <v>7.758</v>
      </c>
      <c r="E25" s="37">
        <v>9.67</v>
      </c>
      <c r="F25" s="37">
        <f t="shared" si="0"/>
        <v>75.019859999999994</v>
      </c>
      <c r="G25" s="37">
        <v>4</v>
      </c>
      <c r="H25" s="37">
        <f t="shared" si="1"/>
        <v>300.07943999999998</v>
      </c>
      <c r="I25" s="37" t="s">
        <v>34</v>
      </c>
      <c r="J25" s="170"/>
    </row>
    <row r="26" spans="1:13" x14ac:dyDescent="0.35">
      <c r="A26" s="37">
        <v>10</v>
      </c>
      <c r="B26" s="37" t="s">
        <v>160</v>
      </c>
      <c r="C26" s="37"/>
      <c r="D26" s="37">
        <v>7.6360000000000001</v>
      </c>
      <c r="E26" s="37">
        <v>9.67</v>
      </c>
      <c r="F26" s="37">
        <f t="shared" si="0"/>
        <v>73.840119999999999</v>
      </c>
      <c r="G26" s="37">
        <v>9</v>
      </c>
      <c r="H26" s="37">
        <f t="shared" si="1"/>
        <v>664.56107999999995</v>
      </c>
      <c r="I26" s="37" t="s">
        <v>34</v>
      </c>
      <c r="J26" s="170"/>
    </row>
    <row r="27" spans="1:13" x14ac:dyDescent="0.35">
      <c r="A27" s="37">
        <v>11</v>
      </c>
      <c r="B27" s="37" t="s">
        <v>160</v>
      </c>
      <c r="C27" s="37"/>
      <c r="D27" s="37">
        <v>4.7480000000000002</v>
      </c>
      <c r="E27" s="37">
        <v>9.67</v>
      </c>
      <c r="F27" s="37">
        <f t="shared" si="0"/>
        <v>45.913160000000005</v>
      </c>
      <c r="G27" s="37">
        <v>4</v>
      </c>
      <c r="H27" s="37">
        <f t="shared" si="1"/>
        <v>183.65264000000002</v>
      </c>
      <c r="I27" s="37" t="s">
        <v>34</v>
      </c>
      <c r="J27" s="170"/>
    </row>
    <row r="28" spans="1:13" x14ac:dyDescent="0.35">
      <c r="A28" s="37">
        <v>12</v>
      </c>
      <c r="B28" s="37" t="s">
        <v>160</v>
      </c>
      <c r="C28" s="37"/>
      <c r="D28" s="37">
        <v>4</v>
      </c>
      <c r="E28" s="37">
        <v>9.67</v>
      </c>
      <c r="F28" s="37">
        <f t="shared" si="0"/>
        <v>38.68</v>
      </c>
      <c r="G28" s="37">
        <v>2</v>
      </c>
      <c r="H28" s="37">
        <f t="shared" si="1"/>
        <v>77.36</v>
      </c>
      <c r="I28" s="37" t="s">
        <v>34</v>
      </c>
      <c r="J28" s="170"/>
    </row>
    <row r="29" spans="1:13" x14ac:dyDescent="0.35">
      <c r="A29" s="37">
        <v>13</v>
      </c>
      <c r="B29" s="37" t="s">
        <v>160</v>
      </c>
      <c r="C29" s="37"/>
      <c r="D29" s="37">
        <v>2.1</v>
      </c>
      <c r="E29" s="37">
        <v>9.67</v>
      </c>
      <c r="F29" s="37">
        <f t="shared" si="0"/>
        <v>20.307000000000002</v>
      </c>
      <c r="G29" s="37">
        <v>2</v>
      </c>
      <c r="H29" s="37">
        <f t="shared" si="1"/>
        <v>40.614000000000004</v>
      </c>
      <c r="I29" s="37" t="s">
        <v>34</v>
      </c>
      <c r="J29" s="170"/>
    </row>
    <row r="30" spans="1:13" x14ac:dyDescent="0.35">
      <c r="A30" s="37">
        <v>14</v>
      </c>
      <c r="B30" s="37" t="s">
        <v>160</v>
      </c>
      <c r="C30" s="37"/>
      <c r="D30" s="37">
        <v>1.056</v>
      </c>
      <c r="E30" s="37">
        <v>9.67</v>
      </c>
      <c r="F30" s="37">
        <f t="shared" si="0"/>
        <v>10.21152</v>
      </c>
      <c r="G30" s="37">
        <v>2</v>
      </c>
      <c r="H30" s="37">
        <f t="shared" si="1"/>
        <v>20.42304</v>
      </c>
      <c r="I30" s="37" t="s">
        <v>34</v>
      </c>
      <c r="J30" s="170"/>
    </row>
    <row r="31" spans="1:13" x14ac:dyDescent="0.35">
      <c r="A31" s="37">
        <v>15</v>
      </c>
      <c r="B31" s="37" t="s">
        <v>160</v>
      </c>
      <c r="C31" s="37"/>
      <c r="D31" s="37">
        <v>1.244</v>
      </c>
      <c r="E31" s="37">
        <v>9.67</v>
      </c>
      <c r="F31" s="37">
        <f t="shared" si="0"/>
        <v>12.02948</v>
      </c>
      <c r="G31" s="37">
        <v>1</v>
      </c>
      <c r="H31" s="37">
        <f t="shared" si="1"/>
        <v>12.02948</v>
      </c>
      <c r="I31" s="37" t="s">
        <v>34</v>
      </c>
      <c r="J31" s="170"/>
    </row>
    <row r="32" spans="1:13" x14ac:dyDescent="0.35">
      <c r="A32" s="37">
        <v>16</v>
      </c>
      <c r="B32" s="37" t="s">
        <v>160</v>
      </c>
      <c r="C32" s="37"/>
      <c r="D32" s="37">
        <v>11.88</v>
      </c>
      <c r="E32" s="37">
        <v>9.67</v>
      </c>
      <c r="F32" s="37">
        <f t="shared" si="0"/>
        <v>114.87960000000001</v>
      </c>
      <c r="G32" s="37">
        <v>4</v>
      </c>
      <c r="H32" s="37">
        <f t="shared" si="1"/>
        <v>459.51840000000004</v>
      </c>
      <c r="I32" s="37" t="s">
        <v>34</v>
      </c>
      <c r="J32" s="170"/>
    </row>
    <row r="33" spans="1:11" x14ac:dyDescent="0.35">
      <c r="A33" s="37">
        <v>17</v>
      </c>
      <c r="B33" s="37" t="s">
        <v>161</v>
      </c>
      <c r="C33" s="37"/>
      <c r="D33" s="37">
        <v>2.7559999999999998</v>
      </c>
      <c r="E33" s="37">
        <v>9.67</v>
      </c>
      <c r="F33" s="37">
        <f t="shared" ref="F33:F34" si="2">D33*E33</f>
        <v>26.650519999999997</v>
      </c>
      <c r="G33" s="37">
        <v>1</v>
      </c>
      <c r="H33" s="37">
        <f t="shared" ref="H33:H34" si="3">F33*G33</f>
        <v>26.650519999999997</v>
      </c>
      <c r="I33" s="37" t="s">
        <v>34</v>
      </c>
      <c r="J33" s="170"/>
    </row>
    <row r="34" spans="1:11" x14ac:dyDescent="0.35">
      <c r="A34" s="37">
        <v>18</v>
      </c>
      <c r="B34" s="37" t="s">
        <v>162</v>
      </c>
      <c r="C34" s="37"/>
      <c r="D34" s="37">
        <v>3.6360000000000001</v>
      </c>
      <c r="E34" s="37">
        <v>9.67</v>
      </c>
      <c r="F34" s="37">
        <f t="shared" si="2"/>
        <v>35.160119999999999</v>
      </c>
      <c r="G34" s="37">
        <v>1</v>
      </c>
      <c r="H34" s="37">
        <f t="shared" si="3"/>
        <v>35.160119999999999</v>
      </c>
      <c r="I34" s="37" t="s">
        <v>34</v>
      </c>
      <c r="J34" s="170"/>
      <c r="K34" s="15">
        <f>J24*1.1</f>
        <v>6129.2095919999992</v>
      </c>
    </row>
    <row r="35" spans="1:11" x14ac:dyDescent="0.35">
      <c r="A35" s="161" t="s">
        <v>164</v>
      </c>
      <c r="B35" s="161"/>
      <c r="C35" s="161"/>
      <c r="D35" s="161"/>
      <c r="E35" s="161"/>
      <c r="F35" s="161"/>
      <c r="G35" s="161"/>
      <c r="H35" s="161"/>
      <c r="I35" s="161"/>
      <c r="J35" s="161"/>
    </row>
    <row r="36" spans="1:11" x14ac:dyDescent="0.35">
      <c r="A36" s="37">
        <v>19</v>
      </c>
      <c r="B36" s="37" t="s">
        <v>163</v>
      </c>
      <c r="C36" s="37"/>
      <c r="D36" s="37">
        <v>0.25</v>
      </c>
      <c r="E36" s="37">
        <v>9.94</v>
      </c>
      <c r="F36" s="37">
        <f t="shared" ref="F36:F37" si="4">D36*E36</f>
        <v>2.4849999999999999</v>
      </c>
      <c r="G36" s="37">
        <v>72</v>
      </c>
      <c r="H36" s="37">
        <f t="shared" ref="H36:H37" si="5">F36*G36</f>
        <v>178.92</v>
      </c>
      <c r="I36" s="37" t="s">
        <v>34</v>
      </c>
      <c r="J36" s="171">
        <f>SUM(H36:H38)</f>
        <v>265.928</v>
      </c>
    </row>
    <row r="37" spans="1:11" x14ac:dyDescent="0.35">
      <c r="A37" s="37">
        <v>20</v>
      </c>
      <c r="B37" s="37" t="s">
        <v>165</v>
      </c>
      <c r="C37" s="37"/>
      <c r="D37" s="37">
        <v>0.15</v>
      </c>
      <c r="E37" s="37">
        <v>23</v>
      </c>
      <c r="F37" s="37">
        <f t="shared" si="4"/>
        <v>3.4499999999999997</v>
      </c>
      <c r="G37" s="37">
        <v>16</v>
      </c>
      <c r="H37" s="37">
        <f t="shared" si="5"/>
        <v>55.199999999999996</v>
      </c>
      <c r="I37" s="37" t="s">
        <v>34</v>
      </c>
      <c r="J37" s="172"/>
    </row>
    <row r="38" spans="1:11" x14ac:dyDescent="0.35">
      <c r="A38" s="37">
        <v>21</v>
      </c>
      <c r="B38" s="37" t="s">
        <v>163</v>
      </c>
      <c r="C38" s="37"/>
      <c r="D38" s="37">
        <v>0.2</v>
      </c>
      <c r="E38" s="37">
        <v>9.94</v>
      </c>
      <c r="F38" s="37">
        <f t="shared" ref="F38" si="6">D38*E38</f>
        <v>1.988</v>
      </c>
      <c r="G38" s="37">
        <v>16</v>
      </c>
      <c r="H38" s="37">
        <f t="shared" ref="H38" si="7">F38*G38</f>
        <v>31.808</v>
      </c>
      <c r="I38" s="37" t="s">
        <v>34</v>
      </c>
      <c r="J38" s="172"/>
      <c r="K38" s="15">
        <f>J36*1.1</f>
        <v>292.52080000000001</v>
      </c>
    </row>
    <row r="40" spans="1:11" x14ac:dyDescent="0.35">
      <c r="A40" s="161" t="s">
        <v>166</v>
      </c>
      <c r="B40" s="161"/>
      <c r="C40" s="161"/>
      <c r="D40" s="161"/>
      <c r="E40" s="161"/>
      <c r="F40" s="161"/>
      <c r="G40" s="161"/>
      <c r="H40" s="161"/>
      <c r="I40" s="161"/>
      <c r="J40" s="161"/>
    </row>
    <row r="41" spans="1:11" x14ac:dyDescent="0.35">
      <c r="A41" s="36"/>
      <c r="B41" s="37" t="s">
        <v>135</v>
      </c>
      <c r="C41" s="37"/>
      <c r="D41" s="37" t="s">
        <v>145</v>
      </c>
      <c r="E41" s="37" t="s">
        <v>151</v>
      </c>
      <c r="F41" s="37" t="s">
        <v>159</v>
      </c>
      <c r="G41" s="37" t="s">
        <v>41</v>
      </c>
      <c r="H41" s="37" t="s">
        <v>138</v>
      </c>
      <c r="I41" s="37" t="s">
        <v>39</v>
      </c>
      <c r="J41" s="37" t="s">
        <v>49</v>
      </c>
    </row>
    <row r="42" spans="1:11" x14ac:dyDescent="0.35">
      <c r="A42" s="37">
        <v>22</v>
      </c>
      <c r="B42" s="37" t="s">
        <v>158</v>
      </c>
      <c r="C42" s="37"/>
      <c r="D42" s="37">
        <v>6.2869999999999999</v>
      </c>
      <c r="E42" s="37">
        <v>9.67</v>
      </c>
      <c r="F42" s="37">
        <f>D42*E42</f>
        <v>60.795290000000001</v>
      </c>
      <c r="G42" s="37">
        <v>32</v>
      </c>
      <c r="H42" s="130">
        <f>F42*G42</f>
        <v>1945.44928</v>
      </c>
      <c r="I42" s="37" t="s">
        <v>34</v>
      </c>
      <c r="J42" s="165">
        <f>SUM(H42:H43)</f>
        <v>7515.3692799999999</v>
      </c>
    </row>
    <row r="43" spans="1:11" x14ac:dyDescent="0.35">
      <c r="A43" s="37">
        <v>23</v>
      </c>
      <c r="B43" s="37" t="s">
        <v>160</v>
      </c>
      <c r="C43" s="37"/>
      <c r="D43" s="37">
        <v>6</v>
      </c>
      <c r="E43" s="37">
        <v>9.67</v>
      </c>
      <c r="F43" s="37">
        <f>D43*E43</f>
        <v>58.019999999999996</v>
      </c>
      <c r="G43" s="37">
        <v>96</v>
      </c>
      <c r="H43" s="37">
        <f>F43*G43</f>
        <v>5569.92</v>
      </c>
      <c r="I43" s="37" t="s">
        <v>34</v>
      </c>
      <c r="J43" s="166"/>
      <c r="K43" s="15">
        <f>J42*1.1</f>
        <v>8266.9062080000003</v>
      </c>
    </row>
    <row r="44" spans="1:11" x14ac:dyDescent="0.35">
      <c r="A44" s="161" t="s">
        <v>238</v>
      </c>
      <c r="B44" s="161"/>
      <c r="C44" s="161"/>
      <c r="D44" s="161"/>
      <c r="E44" s="161"/>
      <c r="F44" s="161"/>
      <c r="G44" s="161"/>
      <c r="H44" s="161"/>
      <c r="I44" s="161"/>
      <c r="J44" s="161"/>
    </row>
    <row r="45" spans="1:11" x14ac:dyDescent="0.35">
      <c r="A45" s="37">
        <v>24</v>
      </c>
      <c r="B45" s="37" t="s">
        <v>163</v>
      </c>
      <c r="C45" s="37"/>
      <c r="D45" s="37">
        <v>0.2</v>
      </c>
      <c r="E45" s="37">
        <v>9.94</v>
      </c>
      <c r="F45" s="37">
        <f>D45*E45</f>
        <v>1.988</v>
      </c>
      <c r="G45" s="37">
        <v>144</v>
      </c>
      <c r="H45" s="37">
        <f t="shared" ref="H45" si="8">F45*G45</f>
        <v>286.27199999999999</v>
      </c>
      <c r="I45" s="37" t="s">
        <v>34</v>
      </c>
      <c r="J45" s="129">
        <f>SUM(H45:H45)</f>
        <v>286.27199999999999</v>
      </c>
      <c r="K45" s="21">
        <f>J45*1.1</f>
        <v>314.89920000000001</v>
      </c>
    </row>
    <row r="47" spans="1:11" x14ac:dyDescent="0.35">
      <c r="A47" s="161" t="s">
        <v>167</v>
      </c>
      <c r="B47" s="161"/>
      <c r="C47" s="161"/>
      <c r="D47" s="161"/>
      <c r="E47" s="161"/>
      <c r="F47" s="161"/>
      <c r="G47" s="161"/>
      <c r="H47" s="161"/>
      <c r="I47" s="161"/>
      <c r="J47" s="161"/>
    </row>
    <row r="48" spans="1:11" x14ac:dyDescent="0.35">
      <c r="A48" s="36"/>
      <c r="B48" s="37" t="s">
        <v>135</v>
      </c>
      <c r="C48" s="37"/>
      <c r="D48" s="37" t="s">
        <v>145</v>
      </c>
      <c r="E48" s="37" t="s">
        <v>168</v>
      </c>
      <c r="F48" s="37" t="s">
        <v>169</v>
      </c>
      <c r="G48" s="37" t="s">
        <v>41</v>
      </c>
      <c r="H48" s="37" t="s">
        <v>138</v>
      </c>
      <c r="I48" s="37" t="s">
        <v>39</v>
      </c>
      <c r="J48" s="37" t="s">
        <v>49</v>
      </c>
    </row>
    <row r="49" spans="1:13" x14ac:dyDescent="0.35">
      <c r="A49" s="37">
        <v>25</v>
      </c>
      <c r="B49" s="37" t="s">
        <v>167</v>
      </c>
      <c r="C49" s="37"/>
      <c r="D49" s="37">
        <v>20</v>
      </c>
      <c r="E49" s="37">
        <v>889.8</v>
      </c>
      <c r="F49" s="37">
        <f>E49</f>
        <v>889.8</v>
      </c>
      <c r="G49" s="37">
        <v>9</v>
      </c>
      <c r="H49" s="37">
        <f>F49*G49</f>
        <v>8008.2</v>
      </c>
      <c r="I49" s="37" t="s">
        <v>34</v>
      </c>
      <c r="J49" s="128">
        <f>H49</f>
        <v>8008.2</v>
      </c>
      <c r="K49" s="21">
        <f>J49*1.1</f>
        <v>8809.02</v>
      </c>
    </row>
    <row r="50" spans="1:13" x14ac:dyDescent="0.35">
      <c r="A50" s="161" t="s">
        <v>170</v>
      </c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</row>
    <row r="51" spans="1:13" x14ac:dyDescent="0.35">
      <c r="A51" s="1"/>
      <c r="B51" s="1" t="s">
        <v>135</v>
      </c>
      <c r="C51" s="1"/>
      <c r="D51" s="1" t="s">
        <v>142</v>
      </c>
      <c r="E51" s="1" t="s">
        <v>143</v>
      </c>
      <c r="F51" s="1" t="s">
        <v>144</v>
      </c>
      <c r="G51" s="1" t="s">
        <v>146</v>
      </c>
      <c r="H51" s="1" t="s">
        <v>119</v>
      </c>
      <c r="I51" s="1" t="s">
        <v>149</v>
      </c>
      <c r="J51" s="1" t="s">
        <v>147</v>
      </c>
      <c r="K51" s="1" t="s">
        <v>148</v>
      </c>
      <c r="L51" s="1" t="s">
        <v>49</v>
      </c>
    </row>
    <row r="52" spans="1:13" x14ac:dyDescent="0.35">
      <c r="A52" s="1">
        <v>26</v>
      </c>
      <c r="B52" s="1" t="s">
        <v>171</v>
      </c>
      <c r="C52" s="1"/>
      <c r="D52" s="1">
        <v>0.3</v>
      </c>
      <c r="E52" s="1">
        <v>0.3</v>
      </c>
      <c r="F52" s="1">
        <v>1.2E-2</v>
      </c>
      <c r="G52" s="1">
        <f>PRODUCT(D52:F52)</f>
        <v>1.08E-3</v>
      </c>
      <c r="H52" s="1">
        <v>22</v>
      </c>
      <c r="I52" s="1">
        <f>G52*H52</f>
        <v>2.376E-2</v>
      </c>
      <c r="J52" s="10">
        <v>7850</v>
      </c>
      <c r="K52" s="1">
        <f>I52*J52</f>
        <v>186.51599999999999</v>
      </c>
      <c r="L52" s="18">
        <f>K52</f>
        <v>186.51599999999999</v>
      </c>
      <c r="M52" s="21">
        <f>K52*1.1</f>
        <v>205.16759999999999</v>
      </c>
    </row>
    <row r="53" spans="1:13" x14ac:dyDescent="0.35">
      <c r="A53" s="161" t="s">
        <v>172</v>
      </c>
      <c r="B53" s="161"/>
      <c r="C53" s="161"/>
      <c r="D53" s="161"/>
      <c r="E53" s="161"/>
      <c r="F53" s="161"/>
      <c r="G53" s="161"/>
      <c r="H53" s="161"/>
      <c r="I53" s="161"/>
      <c r="J53" s="161"/>
    </row>
    <row r="54" spans="1:13" x14ac:dyDescent="0.35">
      <c r="A54" s="10"/>
      <c r="B54" s="10" t="s">
        <v>135</v>
      </c>
      <c r="C54" s="10"/>
      <c r="D54" s="10" t="s">
        <v>142</v>
      </c>
      <c r="E54" s="10" t="s">
        <v>174</v>
      </c>
      <c r="F54" s="10" t="s">
        <v>175</v>
      </c>
      <c r="G54" s="10" t="s">
        <v>119</v>
      </c>
      <c r="H54" s="10" t="s">
        <v>138</v>
      </c>
      <c r="I54" s="10" t="s">
        <v>39</v>
      </c>
      <c r="J54" s="131" t="s">
        <v>49</v>
      </c>
    </row>
    <row r="55" spans="1:13" x14ac:dyDescent="0.35">
      <c r="A55" s="37">
        <v>27</v>
      </c>
      <c r="B55" s="37" t="s">
        <v>173</v>
      </c>
      <c r="C55" s="37"/>
      <c r="D55" s="37">
        <v>0.3</v>
      </c>
      <c r="E55" s="37">
        <v>12.2</v>
      </c>
      <c r="F55" s="37">
        <f t="shared" ref="F55" si="9">D55*E55</f>
        <v>3.6599999999999997</v>
      </c>
      <c r="G55" s="37">
        <v>44</v>
      </c>
      <c r="H55" s="37">
        <f t="shared" ref="H55" si="10">F55*G55</f>
        <v>161.04</v>
      </c>
      <c r="I55" s="37" t="s">
        <v>34</v>
      </c>
      <c r="J55" s="129">
        <f>SUM(H55:H55)</f>
        <v>161.04</v>
      </c>
      <c r="K55" s="21">
        <f>J55*1.1</f>
        <v>177.14400000000001</v>
      </c>
    </row>
    <row r="57" spans="1:13" x14ac:dyDescent="0.35">
      <c r="A57" s="161" t="s">
        <v>176</v>
      </c>
      <c r="B57" s="161"/>
      <c r="C57" s="161"/>
      <c r="D57" s="161"/>
      <c r="E57" s="161"/>
      <c r="F57" s="161"/>
      <c r="G57" s="161"/>
      <c r="H57" s="161"/>
      <c r="I57" s="161"/>
      <c r="J57" s="161"/>
    </row>
    <row r="58" spans="1:13" x14ac:dyDescent="0.35">
      <c r="A58" s="10"/>
      <c r="B58" s="10" t="s">
        <v>135</v>
      </c>
      <c r="C58" s="10"/>
      <c r="D58" s="10" t="s">
        <v>142</v>
      </c>
      <c r="E58" s="10" t="s">
        <v>174</v>
      </c>
      <c r="F58" s="10" t="s">
        <v>178</v>
      </c>
      <c r="G58" s="10" t="s">
        <v>119</v>
      </c>
      <c r="H58" s="10" t="s">
        <v>138</v>
      </c>
      <c r="I58" s="10" t="s">
        <v>39</v>
      </c>
      <c r="J58" s="131" t="s">
        <v>49</v>
      </c>
    </row>
    <row r="59" spans="1:13" x14ac:dyDescent="0.35">
      <c r="A59" s="37">
        <v>28</v>
      </c>
      <c r="B59" s="37" t="s">
        <v>177</v>
      </c>
      <c r="C59" s="37"/>
      <c r="D59" s="37">
        <v>5.9059999999999997</v>
      </c>
      <c r="E59" s="37">
        <v>6.71</v>
      </c>
      <c r="F59" s="37">
        <f t="shared" ref="F59" si="11">D59*E59</f>
        <v>39.629259999999995</v>
      </c>
      <c r="G59" s="37">
        <v>40</v>
      </c>
      <c r="H59" s="37">
        <f t="shared" ref="H59" si="12">F59*G59</f>
        <v>1585.1703999999997</v>
      </c>
      <c r="I59" s="37" t="s">
        <v>34</v>
      </c>
      <c r="J59" s="18">
        <f>SUM(H59:H59)</f>
        <v>1585.1703999999997</v>
      </c>
      <c r="K59" s="21">
        <f>J59*1.1</f>
        <v>1743.6874399999999</v>
      </c>
    </row>
    <row r="60" spans="1:13" x14ac:dyDescent="0.35">
      <c r="A60" s="161" t="s">
        <v>180</v>
      </c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</row>
    <row r="61" spans="1:13" x14ac:dyDescent="0.35">
      <c r="A61" s="1"/>
      <c r="B61" s="1" t="s">
        <v>135</v>
      </c>
      <c r="C61" s="1"/>
      <c r="D61" s="1" t="s">
        <v>142</v>
      </c>
      <c r="E61" s="1" t="s">
        <v>143</v>
      </c>
      <c r="F61" s="1" t="s">
        <v>144</v>
      </c>
      <c r="G61" s="1" t="s">
        <v>146</v>
      </c>
      <c r="H61" s="1" t="s">
        <v>119</v>
      </c>
      <c r="I61" s="1" t="s">
        <v>149</v>
      </c>
      <c r="J61" s="1" t="s">
        <v>147</v>
      </c>
      <c r="K61" s="1" t="s">
        <v>148</v>
      </c>
      <c r="L61" s="1" t="s">
        <v>49</v>
      </c>
    </row>
    <row r="62" spans="1:13" x14ac:dyDescent="0.35">
      <c r="A62" s="1">
        <v>29</v>
      </c>
      <c r="B62" s="1" t="s">
        <v>179</v>
      </c>
      <c r="C62" s="1"/>
      <c r="D62" s="1">
        <v>0.15</v>
      </c>
      <c r="E62" s="1">
        <v>0.14499999999999999</v>
      </c>
      <c r="F62" s="1">
        <v>6.0000000000000001E-3</v>
      </c>
      <c r="G62" s="1">
        <f>PRODUCT(D62:F62)</f>
        <v>1.305E-4</v>
      </c>
      <c r="H62" s="1">
        <v>80</v>
      </c>
      <c r="I62" s="1">
        <f>G62*H62</f>
        <v>1.044E-2</v>
      </c>
      <c r="J62" s="10">
        <v>7850</v>
      </c>
      <c r="K62" s="13">
        <f>I62*J62</f>
        <v>81.953999999999994</v>
      </c>
      <c r="L62" s="132">
        <f>K62</f>
        <v>81.953999999999994</v>
      </c>
      <c r="M62" s="14">
        <f>L62*1.1</f>
        <v>90.1494</v>
      </c>
    </row>
    <row r="63" spans="1:13" x14ac:dyDescent="0.35">
      <c r="A63" s="36"/>
      <c r="B63" s="36"/>
      <c r="C63" s="36"/>
      <c r="D63" s="36"/>
      <c r="E63" s="36"/>
      <c r="F63" s="36"/>
      <c r="G63" s="36"/>
      <c r="H63" s="36"/>
      <c r="I63" s="36"/>
      <c r="J63" s="11"/>
    </row>
    <row r="64" spans="1:13" x14ac:dyDescent="0.35">
      <c r="A64" s="161" t="s">
        <v>181</v>
      </c>
      <c r="B64" s="161"/>
      <c r="C64" s="161"/>
      <c r="D64" s="161"/>
      <c r="E64" s="161"/>
      <c r="F64" s="161"/>
      <c r="G64" s="161"/>
      <c r="H64" s="161"/>
      <c r="I64" s="161"/>
      <c r="J64" s="161"/>
    </row>
    <row r="65" spans="1:13" x14ac:dyDescent="0.35">
      <c r="A65" s="10"/>
      <c r="B65" s="10" t="s">
        <v>135</v>
      </c>
      <c r="C65" s="10"/>
      <c r="D65" s="10" t="s">
        <v>142</v>
      </c>
      <c r="E65" s="10" t="s">
        <v>174</v>
      </c>
      <c r="F65" s="10" t="s">
        <v>183</v>
      </c>
      <c r="G65" s="10" t="s">
        <v>119</v>
      </c>
      <c r="H65" s="10" t="s">
        <v>138</v>
      </c>
      <c r="I65" s="10" t="s">
        <v>39</v>
      </c>
      <c r="J65" s="131" t="s">
        <v>49</v>
      </c>
    </row>
    <row r="66" spans="1:13" x14ac:dyDescent="0.35">
      <c r="A66" s="37">
        <v>30</v>
      </c>
      <c r="B66" s="37" t="s">
        <v>182</v>
      </c>
      <c r="C66" s="37"/>
      <c r="D66" s="37">
        <v>0.1</v>
      </c>
      <c r="E66" s="37">
        <v>11.9</v>
      </c>
      <c r="F66" s="37">
        <f t="shared" ref="F66" si="13">D66*E66</f>
        <v>1.1900000000000002</v>
      </c>
      <c r="G66" s="37">
        <v>32</v>
      </c>
      <c r="H66" s="37">
        <f t="shared" ref="H66" si="14">F66*G66</f>
        <v>38.080000000000005</v>
      </c>
      <c r="I66" s="37" t="s">
        <v>34</v>
      </c>
      <c r="J66" s="2">
        <f>H66</f>
        <v>38.080000000000005</v>
      </c>
      <c r="K66" s="21">
        <f>J66*1.1</f>
        <v>41.888000000000012</v>
      </c>
    </row>
    <row r="67" spans="1:13" x14ac:dyDescent="0.35">
      <c r="A67" s="37">
        <v>31</v>
      </c>
      <c r="B67" s="37" t="s">
        <v>184</v>
      </c>
      <c r="C67" s="37"/>
      <c r="D67" s="37">
        <v>8</v>
      </c>
      <c r="E67" s="37">
        <v>2.4689999999999999</v>
      </c>
      <c r="F67" s="37">
        <f t="shared" ref="F67" si="15">D67*E67</f>
        <v>19.751999999999999</v>
      </c>
      <c r="G67" s="37">
        <v>16</v>
      </c>
      <c r="H67" s="37">
        <f t="shared" ref="H67" si="16">F67*G67</f>
        <v>316.03199999999998</v>
      </c>
      <c r="I67" s="37" t="s">
        <v>34</v>
      </c>
      <c r="J67" s="2">
        <f>H67</f>
        <v>316.03199999999998</v>
      </c>
      <c r="K67" s="21">
        <f>J67*1.1</f>
        <v>347.6352</v>
      </c>
    </row>
    <row r="70" spans="1:13" x14ac:dyDescent="0.35">
      <c r="A70" s="161" t="s">
        <v>193</v>
      </c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</row>
    <row r="71" spans="1:13" x14ac:dyDescent="0.35">
      <c r="A71" s="1"/>
      <c r="B71" s="1" t="s">
        <v>135</v>
      </c>
      <c r="C71" s="1"/>
      <c r="D71" s="1" t="s">
        <v>142</v>
      </c>
      <c r="E71" s="1" t="s">
        <v>143</v>
      </c>
      <c r="F71" s="1" t="s">
        <v>144</v>
      </c>
      <c r="G71" s="1" t="s">
        <v>146</v>
      </c>
      <c r="H71" s="1" t="s">
        <v>119</v>
      </c>
      <c r="I71" s="1" t="s">
        <v>149</v>
      </c>
      <c r="J71" s="1" t="s">
        <v>147</v>
      </c>
      <c r="K71" s="1" t="s">
        <v>148</v>
      </c>
      <c r="L71" s="1" t="s">
        <v>49</v>
      </c>
    </row>
    <row r="72" spans="1:13" x14ac:dyDescent="0.35">
      <c r="A72" s="1">
        <v>37</v>
      </c>
      <c r="B72" s="1" t="s">
        <v>194</v>
      </c>
      <c r="C72" s="1"/>
      <c r="D72" s="1">
        <v>0.57999999999999996</v>
      </c>
      <c r="E72" s="1">
        <v>0.34</v>
      </c>
      <c r="F72" s="1">
        <v>0.02</v>
      </c>
      <c r="G72" s="1">
        <f>PRODUCT(D72:F72)</f>
        <v>3.9440000000000005E-3</v>
      </c>
      <c r="H72" s="1">
        <v>18</v>
      </c>
      <c r="I72" s="1">
        <f t="shared" ref="I72:I78" si="17">G72*H72</f>
        <v>7.0992000000000013E-2</v>
      </c>
      <c r="J72" s="10">
        <v>7850</v>
      </c>
      <c r="K72" s="1">
        <f t="shared" ref="K72:K78" si="18">I72*J72</f>
        <v>557.2872000000001</v>
      </c>
      <c r="L72" s="162">
        <f>SUM(K72:K78)</f>
        <v>844.16467200000011</v>
      </c>
    </row>
    <row r="73" spans="1:13" x14ac:dyDescent="0.35">
      <c r="A73" s="1">
        <v>38</v>
      </c>
      <c r="B73" s="1" t="s">
        <v>196</v>
      </c>
      <c r="C73" s="1"/>
      <c r="D73" s="1">
        <v>0.14000000000000001</v>
      </c>
      <c r="E73" s="1">
        <v>0.2</v>
      </c>
      <c r="F73" s="1">
        <v>0.01</v>
      </c>
      <c r="G73" s="1">
        <f>0.5*D73*E73*F73</f>
        <v>1.4000000000000001E-4</v>
      </c>
      <c r="H73" s="1">
        <v>72</v>
      </c>
      <c r="I73" s="1">
        <f t="shared" si="17"/>
        <v>1.008E-2</v>
      </c>
      <c r="J73" s="10">
        <v>7850</v>
      </c>
      <c r="K73" s="1">
        <f t="shared" si="18"/>
        <v>79.128</v>
      </c>
      <c r="L73" s="163"/>
    </row>
    <row r="74" spans="1:13" x14ac:dyDescent="0.35">
      <c r="A74" s="1">
        <v>39</v>
      </c>
      <c r="B74" s="1" t="s">
        <v>195</v>
      </c>
      <c r="C74" s="1"/>
      <c r="D74" s="1">
        <v>0.16600000000000001</v>
      </c>
      <c r="E74" s="1">
        <v>0.2</v>
      </c>
      <c r="F74" s="1">
        <v>0.01</v>
      </c>
      <c r="G74" s="1">
        <f>0.5*D74*E74*F74</f>
        <v>1.66E-4</v>
      </c>
      <c r="H74" s="1">
        <v>36</v>
      </c>
      <c r="I74" s="1">
        <f t="shared" si="17"/>
        <v>5.9759999999999995E-3</v>
      </c>
      <c r="J74" s="10">
        <v>7851</v>
      </c>
      <c r="K74" s="12">
        <f t="shared" si="18"/>
        <v>46.917575999999997</v>
      </c>
      <c r="L74" s="163"/>
    </row>
    <row r="75" spans="1:13" x14ac:dyDescent="0.35">
      <c r="A75" s="1">
        <v>40</v>
      </c>
      <c r="B75" s="1" t="s">
        <v>197</v>
      </c>
      <c r="C75" s="1"/>
      <c r="D75" s="1">
        <v>0.53</v>
      </c>
      <c r="E75" s="1">
        <v>0.28000000000000003</v>
      </c>
      <c r="F75" s="1">
        <v>0.02</v>
      </c>
      <c r="G75" s="1">
        <f>PRODUCT(D75:F75)</f>
        <v>2.9680000000000006E-3</v>
      </c>
      <c r="H75" s="1">
        <v>4</v>
      </c>
      <c r="I75" s="1">
        <f t="shared" si="17"/>
        <v>1.1872000000000002E-2</v>
      </c>
      <c r="J75" s="10">
        <v>7850</v>
      </c>
      <c r="K75" s="1">
        <f t="shared" si="18"/>
        <v>93.195200000000014</v>
      </c>
      <c r="L75" s="163"/>
    </row>
    <row r="76" spans="1:13" x14ac:dyDescent="0.35">
      <c r="A76" s="1">
        <v>41</v>
      </c>
      <c r="B76" s="1" t="s">
        <v>198</v>
      </c>
      <c r="C76" s="1"/>
      <c r="D76" s="1">
        <v>0.28000000000000003</v>
      </c>
      <c r="E76" s="1">
        <v>0.22500000000000001</v>
      </c>
      <c r="F76" s="1">
        <v>0.01</v>
      </c>
      <c r="G76" s="1">
        <f>PRODUCT(D76:F76)</f>
        <v>6.3000000000000013E-4</v>
      </c>
      <c r="H76" s="1">
        <v>8</v>
      </c>
      <c r="I76" s="1">
        <f t="shared" si="17"/>
        <v>5.0400000000000011E-3</v>
      </c>
      <c r="J76" s="10">
        <v>7850</v>
      </c>
      <c r="K76" s="1">
        <f t="shared" si="18"/>
        <v>39.564000000000007</v>
      </c>
      <c r="L76" s="163"/>
    </row>
    <row r="77" spans="1:13" x14ac:dyDescent="0.35">
      <c r="A77" s="1">
        <v>42</v>
      </c>
      <c r="B77" s="1" t="s">
        <v>199</v>
      </c>
      <c r="C77" s="1"/>
      <c r="D77" s="1">
        <v>0.155</v>
      </c>
      <c r="E77" s="1">
        <v>0.2</v>
      </c>
      <c r="F77" s="1">
        <v>0.01</v>
      </c>
      <c r="G77" s="1">
        <f>0.5*D77*E77*F77</f>
        <v>1.55E-4</v>
      </c>
      <c r="H77" s="1">
        <v>16</v>
      </c>
      <c r="I77" s="1">
        <f t="shared" si="17"/>
        <v>2.48E-3</v>
      </c>
      <c r="J77" s="10">
        <v>7850</v>
      </c>
      <c r="K77" s="1">
        <f t="shared" si="18"/>
        <v>19.468</v>
      </c>
      <c r="L77" s="163"/>
    </row>
    <row r="78" spans="1:13" x14ac:dyDescent="0.35">
      <c r="A78" s="1">
        <v>43</v>
      </c>
      <c r="B78" s="1" t="s">
        <v>200</v>
      </c>
      <c r="C78" s="1"/>
      <c r="D78" s="1">
        <v>0.13700000000000001</v>
      </c>
      <c r="E78" s="1">
        <v>0.2</v>
      </c>
      <c r="F78" s="1">
        <v>0.01</v>
      </c>
      <c r="G78" s="1">
        <f>0.5*D78*E78*F78</f>
        <v>1.3700000000000002E-4</v>
      </c>
      <c r="H78" s="1">
        <v>8</v>
      </c>
      <c r="I78" s="1">
        <f t="shared" si="17"/>
        <v>1.0960000000000002E-3</v>
      </c>
      <c r="J78" s="10">
        <v>7851</v>
      </c>
      <c r="K78" s="12">
        <f t="shared" si="18"/>
        <v>8.6046960000000023</v>
      </c>
      <c r="L78" s="163"/>
      <c r="M78" s="14">
        <f>L72*1.1</f>
        <v>928.58113920000017</v>
      </c>
    </row>
    <row r="81" spans="1:11" x14ac:dyDescent="0.35">
      <c r="A81" s="161" t="s">
        <v>202</v>
      </c>
      <c r="B81" s="161"/>
      <c r="C81" s="161"/>
      <c r="D81" s="161"/>
      <c r="E81" s="161"/>
      <c r="F81" s="161"/>
      <c r="G81" s="161"/>
      <c r="H81" s="161"/>
      <c r="I81" s="161"/>
      <c r="J81" s="161"/>
    </row>
    <row r="82" spans="1:11" x14ac:dyDescent="0.35">
      <c r="A82" s="1"/>
      <c r="B82" s="1" t="s">
        <v>201</v>
      </c>
      <c r="C82" s="1" t="s">
        <v>208</v>
      </c>
      <c r="D82" s="1" t="s">
        <v>205</v>
      </c>
      <c r="E82" s="1" t="s">
        <v>203</v>
      </c>
      <c r="F82" s="1" t="s">
        <v>206</v>
      </c>
      <c r="G82" s="1" t="s">
        <v>204</v>
      </c>
      <c r="H82" s="1" t="s">
        <v>69</v>
      </c>
      <c r="I82" s="1" t="s">
        <v>207</v>
      </c>
      <c r="J82" s="1" t="s">
        <v>100</v>
      </c>
    </row>
    <row r="83" spans="1:11" x14ac:dyDescent="0.35">
      <c r="A83" s="1">
        <v>1</v>
      </c>
      <c r="B83" s="1" t="s">
        <v>209</v>
      </c>
      <c r="C83" s="1">
        <f>0.31/100*1200</f>
        <v>3.7199999999999998</v>
      </c>
      <c r="D83" s="1">
        <v>220</v>
      </c>
      <c r="E83" s="1">
        <v>6.0999999999999999E-2</v>
      </c>
      <c r="F83" s="1">
        <f>D83*2</f>
        <v>440</v>
      </c>
      <c r="G83" s="1">
        <f>16.4/1000</f>
        <v>1.6399999999999998E-2</v>
      </c>
      <c r="H83" s="1">
        <f>F83</f>
        <v>440</v>
      </c>
      <c r="I83" s="1">
        <f>C83*D83+E83*F83+G83*H83</f>
        <v>852.45600000000002</v>
      </c>
      <c r="J83" s="173">
        <f>SUM(I84:I86)</f>
        <v>80.563199999999995</v>
      </c>
      <c r="K83" s="15">
        <f>I83*1.1</f>
        <v>937.7016000000001</v>
      </c>
    </row>
    <row r="84" spans="1:11" x14ac:dyDescent="0.35">
      <c r="A84" s="1">
        <v>2</v>
      </c>
      <c r="B84" s="1" t="s">
        <v>210</v>
      </c>
      <c r="C84" s="1">
        <v>0.31</v>
      </c>
      <c r="D84" s="1">
        <v>72</v>
      </c>
      <c r="E84" s="1">
        <v>6.0999999999999999E-2</v>
      </c>
      <c r="F84" s="1">
        <f>D84*2</f>
        <v>144</v>
      </c>
      <c r="G84" s="1">
        <f>16.4/1000</f>
        <v>1.6399999999999998E-2</v>
      </c>
      <c r="H84" s="1">
        <f>F84</f>
        <v>144</v>
      </c>
      <c r="I84" s="1">
        <f>C84*D84+E84*F84+G84*H84</f>
        <v>33.465600000000002</v>
      </c>
      <c r="J84" s="173"/>
    </row>
    <row r="85" spans="1:11" x14ac:dyDescent="0.35">
      <c r="A85" s="1">
        <v>3</v>
      </c>
      <c r="B85" s="1" t="s">
        <v>211</v>
      </c>
      <c r="C85" s="1">
        <v>0.31</v>
      </c>
      <c r="D85" s="1">
        <v>96</v>
      </c>
      <c r="E85" s="1">
        <v>6.0999999999999999E-2</v>
      </c>
      <c r="F85" s="1">
        <f>D85*2</f>
        <v>192</v>
      </c>
      <c r="G85" s="1">
        <f>16.4/1000</f>
        <v>1.6399999999999998E-2</v>
      </c>
      <c r="H85" s="1">
        <f>F85</f>
        <v>192</v>
      </c>
      <c r="I85" s="1">
        <f>C85*D85+E85*F85+G85*H85</f>
        <v>44.620799999999996</v>
      </c>
      <c r="J85" s="173"/>
    </row>
    <row r="86" spans="1:11" x14ac:dyDescent="0.35">
      <c r="A86" s="1">
        <v>4</v>
      </c>
      <c r="B86" s="1" t="s">
        <v>212</v>
      </c>
      <c r="C86" s="1">
        <v>0</v>
      </c>
      <c r="D86" s="1">
        <v>0</v>
      </c>
      <c r="E86" s="1">
        <v>6.0999999999999999E-2</v>
      </c>
      <c r="F86" s="1">
        <v>32</v>
      </c>
      <c r="G86" s="1">
        <f>16.4/1000</f>
        <v>1.6399999999999998E-2</v>
      </c>
      <c r="H86" s="1">
        <v>32</v>
      </c>
      <c r="I86" s="1">
        <f>C86*D86+E86*F86+G86*H86</f>
        <v>2.4767999999999999</v>
      </c>
      <c r="J86" s="173"/>
      <c r="K86" s="15">
        <f>J83*1.1</f>
        <v>88.619520000000009</v>
      </c>
    </row>
    <row r="88" spans="1:11" x14ac:dyDescent="0.35">
      <c r="A88" s="161" t="s">
        <v>185</v>
      </c>
      <c r="B88" s="161"/>
      <c r="C88" s="161"/>
      <c r="D88" s="161"/>
      <c r="E88" s="161"/>
      <c r="F88" s="161"/>
      <c r="G88" s="161"/>
      <c r="H88" s="161"/>
      <c r="I88" s="161"/>
      <c r="J88" s="161"/>
    </row>
    <row r="89" spans="1:11" x14ac:dyDescent="0.35">
      <c r="A89" s="1"/>
      <c r="B89" s="1" t="s">
        <v>135</v>
      </c>
      <c r="C89" s="1"/>
      <c r="D89" s="1" t="s">
        <v>186</v>
      </c>
      <c r="E89" s="1" t="s">
        <v>69</v>
      </c>
      <c r="F89" s="1" t="s">
        <v>192</v>
      </c>
      <c r="G89" s="1" t="s">
        <v>100</v>
      </c>
    </row>
    <row r="90" spans="1:11" x14ac:dyDescent="0.35">
      <c r="A90" s="1">
        <v>32</v>
      </c>
      <c r="B90" s="1" t="s">
        <v>187</v>
      </c>
      <c r="C90" s="1"/>
      <c r="D90" s="1">
        <v>244.15</v>
      </c>
      <c r="E90" s="1">
        <v>2</v>
      </c>
      <c r="F90" s="1">
        <f>D90*E90</f>
        <v>488.3</v>
      </c>
      <c r="G90" s="173">
        <f>SUM(F90:F94)</f>
        <v>1709.3600000000001</v>
      </c>
    </row>
    <row r="91" spans="1:11" x14ac:dyDescent="0.35">
      <c r="A91" s="1">
        <v>33</v>
      </c>
      <c r="B91" s="1" t="s">
        <v>188</v>
      </c>
      <c r="C91" s="1"/>
      <c r="D91" s="1">
        <v>80.86</v>
      </c>
      <c r="E91" s="1">
        <v>1</v>
      </c>
      <c r="F91" s="1">
        <f t="shared" ref="F91:F95" si="19">D91*E91</f>
        <v>80.86</v>
      </c>
      <c r="G91" s="173"/>
    </row>
    <row r="92" spans="1:11" x14ac:dyDescent="0.35">
      <c r="A92" s="1">
        <v>34</v>
      </c>
      <c r="B92" s="1" t="s">
        <v>189</v>
      </c>
      <c r="C92" s="1"/>
      <c r="D92" s="1">
        <v>82.96</v>
      </c>
      <c r="E92" s="1">
        <v>1</v>
      </c>
      <c r="F92" s="1">
        <f t="shared" si="19"/>
        <v>82.96</v>
      </c>
      <c r="G92" s="173"/>
      <c r="H92" s="21"/>
      <c r="K92" s="133"/>
    </row>
    <row r="93" spans="1:11" x14ac:dyDescent="0.35">
      <c r="A93" s="1">
        <v>35</v>
      </c>
      <c r="B93" s="1" t="s">
        <v>190</v>
      </c>
      <c r="C93" s="1"/>
      <c r="D93" s="1">
        <v>26.82</v>
      </c>
      <c r="E93" s="1">
        <v>2</v>
      </c>
      <c r="F93" s="1">
        <f t="shared" si="19"/>
        <v>53.64</v>
      </c>
      <c r="G93" s="173"/>
    </row>
    <row r="94" spans="1:11" x14ac:dyDescent="0.35">
      <c r="A94" s="1">
        <v>36</v>
      </c>
      <c r="B94" s="1" t="s">
        <v>191</v>
      </c>
      <c r="C94" s="1"/>
      <c r="D94" s="1">
        <v>501.8</v>
      </c>
      <c r="E94" s="1">
        <v>2</v>
      </c>
      <c r="F94" s="1">
        <f t="shared" si="19"/>
        <v>1003.6</v>
      </c>
      <c r="G94" s="173"/>
      <c r="H94" s="21">
        <f>G90*1.1</f>
        <v>1880.2960000000003</v>
      </c>
    </row>
    <row r="95" spans="1:11" x14ac:dyDescent="0.35">
      <c r="A95" s="20">
        <v>37</v>
      </c>
      <c r="B95" s="20" t="s">
        <v>259</v>
      </c>
      <c r="D95" s="20">
        <v>11.21</v>
      </c>
      <c r="E95" s="20">
        <v>8</v>
      </c>
      <c r="F95" s="20">
        <f t="shared" si="19"/>
        <v>89.68</v>
      </c>
      <c r="G95">
        <f>F95</f>
        <v>89.68</v>
      </c>
      <c r="H95" s="21">
        <f>G95*1.1</f>
        <v>98.64800000000001</v>
      </c>
    </row>
  </sheetData>
  <mergeCells count="28">
    <mergeCell ref="A81:J81"/>
    <mergeCell ref="J83:J86"/>
    <mergeCell ref="A88:J88"/>
    <mergeCell ref="G90:G94"/>
    <mergeCell ref="A53:J53"/>
    <mergeCell ref="A57:J57"/>
    <mergeCell ref="A60:L60"/>
    <mergeCell ref="A50:L50"/>
    <mergeCell ref="J24:J34"/>
    <mergeCell ref="A35:J35"/>
    <mergeCell ref="J36:J38"/>
    <mergeCell ref="A40:J40"/>
    <mergeCell ref="A1:M1"/>
    <mergeCell ref="A4:J4"/>
    <mergeCell ref="L72:L78"/>
    <mergeCell ref="A70:L70"/>
    <mergeCell ref="J6:J7"/>
    <mergeCell ref="A22:J22"/>
    <mergeCell ref="A64:J64"/>
    <mergeCell ref="A44:J44"/>
    <mergeCell ref="J42:J43"/>
    <mergeCell ref="L11:L12"/>
    <mergeCell ref="A9:L9"/>
    <mergeCell ref="A14:J14"/>
    <mergeCell ref="A17:L17"/>
    <mergeCell ref="L19:L20"/>
    <mergeCell ref="D20:E20"/>
    <mergeCell ref="A47:J47"/>
  </mergeCells>
  <phoneticPr fontId="1" type="noConversion"/>
  <pageMargins left="0.25" right="0.25" top="0.75" bottom="0.75" header="0.3" footer="0.3"/>
  <pageSetup paperSize="9" scale="61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49C69-37AC-45FD-B10A-DD26FA6C45BA}">
  <dimension ref="A1:AB121"/>
  <sheetViews>
    <sheetView zoomScale="85" zoomScaleNormal="85" zoomScaleSheetLayoutView="115" workbookViewId="0">
      <selection activeCell="I130" sqref="I130"/>
    </sheetView>
  </sheetViews>
  <sheetFormatPr defaultRowHeight="14.5" x14ac:dyDescent="0.35"/>
  <cols>
    <col min="1" max="1" width="5.7265625" bestFit="1" customWidth="1"/>
    <col min="2" max="2" width="24.453125" bestFit="1" customWidth="1"/>
    <col min="3" max="3" width="18.7265625" bestFit="1" customWidth="1"/>
    <col min="4" max="4" width="13.81640625" bestFit="1" customWidth="1"/>
    <col min="5" max="5" width="12.36328125" bestFit="1" customWidth="1"/>
    <col min="6" max="6" width="12.26953125" bestFit="1" customWidth="1"/>
    <col min="7" max="7" width="13.81640625" bestFit="1" customWidth="1"/>
    <col min="8" max="8" width="14.90625" bestFit="1" customWidth="1"/>
    <col min="9" max="9" width="18.7265625" bestFit="1" customWidth="1"/>
    <col min="10" max="10" width="11.7265625" bestFit="1" customWidth="1"/>
    <col min="11" max="11" width="11.36328125" bestFit="1" customWidth="1"/>
    <col min="12" max="12" width="18.08984375" bestFit="1" customWidth="1"/>
    <col min="13" max="13" width="18.7265625" bestFit="1" customWidth="1"/>
    <col min="14" max="14" width="11.81640625" bestFit="1" customWidth="1"/>
    <col min="15" max="15" width="10.1796875" bestFit="1" customWidth="1"/>
    <col min="19" max="19" width="9.90625" bestFit="1" customWidth="1"/>
    <col min="20" max="20" width="10.7265625" bestFit="1" customWidth="1"/>
  </cols>
  <sheetData>
    <row r="1" spans="1:17" x14ac:dyDescent="0.35">
      <c r="A1" s="160" t="s">
        <v>76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7" ht="15" thickBo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7" x14ac:dyDescent="0.3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  <c r="N3" s="24"/>
      <c r="O3" s="24"/>
      <c r="P3" s="24"/>
      <c r="Q3" s="25"/>
    </row>
    <row r="4" spans="1:17" x14ac:dyDescent="0.35">
      <c r="A4" s="180" t="s">
        <v>19</v>
      </c>
      <c r="B4" s="181"/>
      <c r="C4" s="181"/>
      <c r="D4" s="181"/>
      <c r="E4" s="181"/>
      <c r="F4" s="181"/>
      <c r="G4" s="181"/>
      <c r="H4" s="181"/>
      <c r="I4" s="181"/>
      <c r="J4" s="11"/>
      <c r="K4" s="11"/>
      <c r="L4" s="11"/>
      <c r="Q4" s="26"/>
    </row>
    <row r="5" spans="1:17" x14ac:dyDescent="0.35">
      <c r="A5" s="174">
        <v>1</v>
      </c>
      <c r="B5" s="1" t="s">
        <v>35</v>
      </c>
      <c r="C5" s="1" t="s">
        <v>33</v>
      </c>
      <c r="D5" s="1" t="s">
        <v>36</v>
      </c>
      <c r="E5" s="1" t="s">
        <v>37</v>
      </c>
      <c r="F5" s="1" t="s">
        <v>41</v>
      </c>
      <c r="G5" s="1" t="s">
        <v>38</v>
      </c>
      <c r="H5" s="1" t="s">
        <v>39</v>
      </c>
      <c r="I5" s="1" t="s">
        <v>49</v>
      </c>
      <c r="Q5" s="26"/>
    </row>
    <row r="6" spans="1:17" x14ac:dyDescent="0.35">
      <c r="A6" s="176"/>
      <c r="B6" s="1" t="s">
        <v>61</v>
      </c>
      <c r="C6" s="1">
        <v>70</v>
      </c>
      <c r="D6" s="1">
        <v>30</v>
      </c>
      <c r="E6" s="1">
        <v>1</v>
      </c>
      <c r="F6" s="1">
        <v>1</v>
      </c>
      <c r="G6" s="1">
        <f>C6*D6</f>
        <v>2100</v>
      </c>
      <c r="H6" s="1" t="s">
        <v>51</v>
      </c>
      <c r="I6" s="18">
        <f>G6</f>
        <v>2100</v>
      </c>
      <c r="J6" s="21">
        <f>1.1*I6</f>
        <v>2310</v>
      </c>
      <c r="Q6" s="26"/>
    </row>
    <row r="7" spans="1:17" x14ac:dyDescent="0.35">
      <c r="A7" s="2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Q7" s="26"/>
    </row>
    <row r="8" spans="1:17" x14ac:dyDescent="0.35">
      <c r="A8" s="28"/>
      <c r="Q8" s="26"/>
    </row>
    <row r="9" spans="1:17" x14ac:dyDescent="0.35">
      <c r="A9" s="174">
        <v>2</v>
      </c>
      <c r="B9" s="1" t="s">
        <v>35</v>
      </c>
      <c r="C9" s="1" t="s">
        <v>33</v>
      </c>
      <c r="D9" s="1" t="s">
        <v>36</v>
      </c>
      <c r="E9" s="1" t="s">
        <v>37</v>
      </c>
      <c r="F9" s="1" t="s">
        <v>41</v>
      </c>
      <c r="G9" s="1" t="s">
        <v>38</v>
      </c>
      <c r="H9" s="1" t="s">
        <v>39</v>
      </c>
      <c r="I9" s="1" t="s">
        <v>49</v>
      </c>
      <c r="Q9" s="26"/>
    </row>
    <row r="10" spans="1:17" x14ac:dyDescent="0.35">
      <c r="A10" s="176"/>
      <c r="B10" s="1" t="s">
        <v>40</v>
      </c>
      <c r="C10" s="1">
        <f>50*2+25*2</f>
        <v>150</v>
      </c>
      <c r="D10" s="1">
        <v>4</v>
      </c>
      <c r="E10" s="1">
        <v>2.5</v>
      </c>
      <c r="F10" s="1">
        <v>1</v>
      </c>
      <c r="G10" s="1">
        <f>PRODUCT(C10:F10)</f>
        <v>1500</v>
      </c>
      <c r="H10" s="1" t="s">
        <v>42</v>
      </c>
      <c r="I10" s="2">
        <f>SUM(G10:G10)</f>
        <v>1500</v>
      </c>
      <c r="J10" s="21">
        <f>I10*1.1</f>
        <v>1650.0000000000002</v>
      </c>
      <c r="Q10" s="26"/>
    </row>
    <row r="11" spans="1:17" x14ac:dyDescent="0.35">
      <c r="A11" s="28"/>
      <c r="Q11" s="26"/>
    </row>
    <row r="12" spans="1:17" x14ac:dyDescent="0.35">
      <c r="A12" s="174">
        <v>3</v>
      </c>
      <c r="B12" s="1" t="s">
        <v>44</v>
      </c>
      <c r="C12" s="1" t="s">
        <v>33</v>
      </c>
      <c r="D12" s="1" t="s">
        <v>36</v>
      </c>
      <c r="E12" s="1" t="s">
        <v>37</v>
      </c>
      <c r="F12" s="1" t="s">
        <v>41</v>
      </c>
      <c r="G12" s="1" t="s">
        <v>38</v>
      </c>
      <c r="H12" s="1" t="s">
        <v>39</v>
      </c>
      <c r="I12" s="1" t="s">
        <v>49</v>
      </c>
      <c r="Q12" s="26"/>
    </row>
    <row r="13" spans="1:17" x14ac:dyDescent="0.35">
      <c r="A13" s="176"/>
      <c r="B13" s="1" t="s">
        <v>77</v>
      </c>
      <c r="C13" s="1">
        <v>3</v>
      </c>
      <c r="D13" s="1">
        <v>3</v>
      </c>
      <c r="E13" s="1">
        <v>0.15</v>
      </c>
      <c r="F13" s="1">
        <v>22</v>
      </c>
      <c r="G13" s="1">
        <f>PRODUCT(C13:F13)</f>
        <v>29.699999999999996</v>
      </c>
      <c r="H13" s="1" t="s">
        <v>42</v>
      </c>
      <c r="I13" s="18">
        <f>SUM(G13:G13)</f>
        <v>29.699999999999996</v>
      </c>
      <c r="J13" s="21">
        <f>I13*1.1</f>
        <v>32.669999999999995</v>
      </c>
      <c r="Q13" s="26"/>
    </row>
    <row r="14" spans="1:17" x14ac:dyDescent="0.35">
      <c r="A14" s="28"/>
      <c r="Q14" s="26"/>
    </row>
    <row r="15" spans="1:17" x14ac:dyDescent="0.35">
      <c r="A15" s="174">
        <v>4</v>
      </c>
      <c r="B15" s="1" t="s">
        <v>78</v>
      </c>
      <c r="C15" s="1" t="s">
        <v>33</v>
      </c>
      <c r="D15" s="1" t="s">
        <v>36</v>
      </c>
      <c r="E15" s="1" t="s">
        <v>37</v>
      </c>
      <c r="F15" s="1" t="s">
        <v>41</v>
      </c>
      <c r="G15" s="1" t="s">
        <v>38</v>
      </c>
      <c r="H15" s="1" t="s">
        <v>39</v>
      </c>
      <c r="I15" s="1" t="s">
        <v>49</v>
      </c>
      <c r="Q15" s="26"/>
    </row>
    <row r="16" spans="1:17" x14ac:dyDescent="0.35">
      <c r="A16" s="176"/>
      <c r="B16" s="1" t="s">
        <v>77</v>
      </c>
      <c r="C16" s="1">
        <v>2.65</v>
      </c>
      <c r="D16" s="1">
        <v>2.65</v>
      </c>
      <c r="E16" s="1">
        <v>0.1</v>
      </c>
      <c r="F16" s="1">
        <v>22</v>
      </c>
      <c r="G16" s="12">
        <f>PRODUCT(C16:F16)</f>
        <v>15.4495</v>
      </c>
      <c r="H16" s="1" t="s">
        <v>42</v>
      </c>
      <c r="I16" s="18">
        <f>SUM(G16:G16)</f>
        <v>15.4495</v>
      </c>
      <c r="J16" s="21">
        <f>I16*1.1</f>
        <v>16.994450000000001</v>
      </c>
      <c r="Q16" s="26"/>
    </row>
    <row r="17" spans="1:18" x14ac:dyDescent="0.35">
      <c r="A17" s="28"/>
      <c r="Q17" s="26"/>
    </row>
    <row r="18" spans="1:18" x14ac:dyDescent="0.35">
      <c r="A18" s="174">
        <v>5</v>
      </c>
      <c r="B18" s="19" t="s">
        <v>50</v>
      </c>
      <c r="C18" s="177" t="s">
        <v>92</v>
      </c>
      <c r="D18" s="177"/>
      <c r="E18" s="177"/>
      <c r="F18" s="177"/>
      <c r="G18" s="177"/>
      <c r="H18" s="177"/>
      <c r="I18" s="177"/>
      <c r="Q18" s="26"/>
    </row>
    <row r="19" spans="1:18" x14ac:dyDescent="0.35">
      <c r="A19" s="175"/>
      <c r="B19" s="20"/>
      <c r="C19" s="10" t="s">
        <v>33</v>
      </c>
      <c r="D19" s="10" t="s">
        <v>36</v>
      </c>
      <c r="E19" s="10" t="s">
        <v>37</v>
      </c>
      <c r="F19" s="10" t="s">
        <v>38</v>
      </c>
      <c r="G19" s="1" t="s">
        <v>41</v>
      </c>
      <c r="H19" s="1" t="s">
        <v>49</v>
      </c>
      <c r="I19" s="1" t="s">
        <v>39</v>
      </c>
      <c r="Q19" s="26"/>
    </row>
    <row r="20" spans="1:18" x14ac:dyDescent="0.35">
      <c r="A20" s="176"/>
      <c r="B20" s="1" t="s">
        <v>77</v>
      </c>
      <c r="C20" s="1">
        <v>3</v>
      </c>
      <c r="D20" s="1">
        <v>3</v>
      </c>
      <c r="E20" s="1">
        <v>0.6</v>
      </c>
      <c r="F20" s="1">
        <f>(2*C20+2*D20)*E20</f>
        <v>7.1999999999999993</v>
      </c>
      <c r="G20" s="1">
        <v>22</v>
      </c>
      <c r="H20" s="2">
        <f>F20*G20</f>
        <v>158.39999999999998</v>
      </c>
      <c r="I20" s="1" t="s">
        <v>51</v>
      </c>
      <c r="J20" s="21">
        <f>H20*1.1</f>
        <v>174.23999999999998</v>
      </c>
      <c r="Q20" s="26"/>
    </row>
    <row r="21" spans="1:18" x14ac:dyDescent="0.35">
      <c r="A21" s="28"/>
      <c r="I21" s="17"/>
      <c r="J21" s="14"/>
      <c r="Q21" s="26"/>
    </row>
    <row r="22" spans="1:18" x14ac:dyDescent="0.35">
      <c r="A22" s="178">
        <v>6</v>
      </c>
      <c r="B22" s="182" t="s">
        <v>52</v>
      </c>
      <c r="C22" s="177" t="s">
        <v>48</v>
      </c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Q22" s="26"/>
    </row>
    <row r="23" spans="1:18" x14ac:dyDescent="0.35">
      <c r="A23" s="178"/>
      <c r="B23" s="183"/>
      <c r="C23" s="177" t="s">
        <v>83</v>
      </c>
      <c r="D23" s="177"/>
      <c r="E23" s="177"/>
      <c r="F23" s="177"/>
      <c r="G23" s="177" t="s">
        <v>84</v>
      </c>
      <c r="H23" s="177"/>
      <c r="I23" s="177"/>
      <c r="J23" s="177"/>
      <c r="K23" s="10" t="s">
        <v>43</v>
      </c>
      <c r="L23" s="10" t="s">
        <v>90</v>
      </c>
      <c r="M23" s="1" t="s">
        <v>91</v>
      </c>
      <c r="N23" s="1" t="s">
        <v>2</v>
      </c>
      <c r="Q23" s="26"/>
    </row>
    <row r="24" spans="1:18" x14ac:dyDescent="0.35">
      <c r="A24" s="178"/>
      <c r="B24" s="182" t="s">
        <v>89</v>
      </c>
      <c r="C24" s="10" t="s">
        <v>80</v>
      </c>
      <c r="D24" s="10" t="s">
        <v>81</v>
      </c>
      <c r="E24" s="10" t="s">
        <v>82</v>
      </c>
      <c r="F24" s="10" t="s">
        <v>38</v>
      </c>
      <c r="G24" s="10" t="s">
        <v>85</v>
      </c>
      <c r="H24" s="10" t="s">
        <v>86</v>
      </c>
      <c r="I24" s="10" t="s">
        <v>87</v>
      </c>
      <c r="J24" s="10" t="s">
        <v>38</v>
      </c>
      <c r="K24" s="194">
        <f>F25+J25+F27+J27</f>
        <v>199.11111111111109</v>
      </c>
      <c r="L24" s="193">
        <v>22</v>
      </c>
      <c r="M24" s="195">
        <f>K24*L24</f>
        <v>4380.4444444444434</v>
      </c>
      <c r="N24" s="177" t="s">
        <v>34</v>
      </c>
      <c r="Q24" s="26"/>
    </row>
    <row r="25" spans="1:18" x14ac:dyDescent="0.35">
      <c r="A25" s="178"/>
      <c r="B25" s="183"/>
      <c r="C25" s="1">
        <v>3.5</v>
      </c>
      <c r="D25" s="1">
        <v>12</v>
      </c>
      <c r="E25" s="135">
        <v>16</v>
      </c>
      <c r="F25" s="12">
        <f>D25^2/162*C25*E25</f>
        <v>49.777777777777771</v>
      </c>
      <c r="G25" s="1">
        <v>3.5</v>
      </c>
      <c r="H25" s="1">
        <v>12</v>
      </c>
      <c r="I25" s="13">
        <v>16</v>
      </c>
      <c r="J25" s="12">
        <f>H25^2/162*G25*I25</f>
        <v>49.777777777777771</v>
      </c>
      <c r="K25" s="167"/>
      <c r="L25" s="193"/>
      <c r="M25" s="195"/>
      <c r="N25" s="177"/>
      <c r="O25" s="21"/>
      <c r="Q25" s="29"/>
      <c r="R25" s="16"/>
    </row>
    <row r="26" spans="1:18" x14ac:dyDescent="0.35">
      <c r="A26" s="178"/>
      <c r="B26" s="182" t="s">
        <v>88</v>
      </c>
      <c r="C26" s="10" t="s">
        <v>80</v>
      </c>
      <c r="D26" s="10" t="s">
        <v>81</v>
      </c>
      <c r="E26" s="10" t="s">
        <v>82</v>
      </c>
      <c r="F26" s="10" t="s">
        <v>38</v>
      </c>
      <c r="G26" s="10" t="s">
        <v>85</v>
      </c>
      <c r="H26" s="10" t="s">
        <v>86</v>
      </c>
      <c r="I26" s="10" t="s">
        <v>87</v>
      </c>
      <c r="J26" s="10" t="s">
        <v>38</v>
      </c>
      <c r="K26" s="167"/>
      <c r="L26" s="193"/>
      <c r="M26" s="195"/>
      <c r="N26" s="177"/>
      <c r="P26" s="15">
        <f>M24*1.1</f>
        <v>4818.4888888888881</v>
      </c>
      <c r="Q26" s="26"/>
    </row>
    <row r="27" spans="1:18" x14ac:dyDescent="0.35">
      <c r="A27" s="178"/>
      <c r="B27" s="183"/>
      <c r="C27" s="1">
        <v>3.5</v>
      </c>
      <c r="D27" s="1">
        <v>12</v>
      </c>
      <c r="E27" s="135">
        <v>16</v>
      </c>
      <c r="F27" s="12">
        <f>D27^2/162*C27*E27</f>
        <v>49.777777777777771</v>
      </c>
      <c r="G27" s="1">
        <v>3.5</v>
      </c>
      <c r="H27" s="1">
        <v>12</v>
      </c>
      <c r="I27" s="13">
        <v>16</v>
      </c>
      <c r="J27" s="12">
        <f>H27^2/162*G27*I27</f>
        <v>49.777777777777771</v>
      </c>
      <c r="K27" s="167"/>
      <c r="L27" s="193"/>
      <c r="M27" s="195"/>
      <c r="N27" s="177"/>
      <c r="Q27" s="26"/>
    </row>
    <row r="28" spans="1:18" x14ac:dyDescent="0.35">
      <c r="A28" s="28"/>
      <c r="I28" s="17"/>
      <c r="J28" s="14"/>
      <c r="Q28" s="26"/>
    </row>
    <row r="29" spans="1:18" ht="21.5" customHeight="1" x14ac:dyDescent="0.35">
      <c r="A29" s="174">
        <v>7</v>
      </c>
      <c r="B29" s="182" t="s">
        <v>46</v>
      </c>
      <c r="C29" s="168" t="s">
        <v>48</v>
      </c>
      <c r="D29" s="196"/>
      <c r="E29" s="196"/>
      <c r="F29" s="169"/>
      <c r="G29" s="182" t="s">
        <v>41</v>
      </c>
      <c r="H29" s="182" t="s">
        <v>49</v>
      </c>
      <c r="I29" s="182" t="s">
        <v>39</v>
      </c>
      <c r="Q29" s="26"/>
    </row>
    <row r="30" spans="1:18" x14ac:dyDescent="0.35">
      <c r="A30" s="175"/>
      <c r="B30" s="183"/>
      <c r="C30" s="10" t="s">
        <v>33</v>
      </c>
      <c r="D30" s="10" t="s">
        <v>36</v>
      </c>
      <c r="E30" s="10" t="s">
        <v>37</v>
      </c>
      <c r="F30" s="10" t="s">
        <v>38</v>
      </c>
      <c r="G30" s="183"/>
      <c r="H30" s="183"/>
      <c r="I30" s="183"/>
      <c r="Q30" s="26"/>
    </row>
    <row r="31" spans="1:18" x14ac:dyDescent="0.35">
      <c r="A31" s="176"/>
      <c r="B31" s="1" t="s">
        <v>77</v>
      </c>
      <c r="C31" s="1">
        <v>2.6</v>
      </c>
      <c r="D31" s="1">
        <v>2.6</v>
      </c>
      <c r="E31" s="1">
        <v>0.5</v>
      </c>
      <c r="F31" s="1">
        <f>PRODUCT(C31:E31)</f>
        <v>3.3800000000000003</v>
      </c>
      <c r="G31" s="1">
        <v>22</v>
      </c>
      <c r="H31" s="18">
        <f>F31*G31</f>
        <v>74.360000000000014</v>
      </c>
      <c r="I31" s="1" t="s">
        <v>42</v>
      </c>
      <c r="J31" s="21">
        <f>H31*1.1</f>
        <v>81.796000000000021</v>
      </c>
      <c r="Q31" s="26"/>
    </row>
    <row r="32" spans="1:18" ht="15" thickBot="1" x14ac:dyDescent="0.4">
      <c r="A32" s="30"/>
      <c r="B32" s="31"/>
      <c r="C32" s="31"/>
      <c r="D32" s="31"/>
      <c r="E32" s="31"/>
      <c r="F32" s="31"/>
      <c r="G32" s="31"/>
      <c r="H32" s="31"/>
      <c r="I32" s="32"/>
      <c r="J32" s="33"/>
      <c r="K32" s="31"/>
      <c r="L32" s="31"/>
      <c r="M32" s="31"/>
      <c r="N32" s="31"/>
      <c r="O32" s="31"/>
      <c r="P32" s="31"/>
      <c r="Q32" s="34"/>
    </row>
    <row r="33" spans="1:28" x14ac:dyDescent="0.35">
      <c r="I33" s="17"/>
      <c r="J33" s="14"/>
    </row>
    <row r="34" spans="1:28" ht="15" thickBot="1" x14ac:dyDescent="0.4">
      <c r="I34" s="17"/>
      <c r="J34" s="14"/>
    </row>
    <row r="35" spans="1:28" x14ac:dyDescent="0.35">
      <c r="A35" s="48"/>
      <c r="B35" s="24"/>
      <c r="C35" s="24"/>
      <c r="D35" s="24"/>
      <c r="E35" s="24"/>
      <c r="F35" s="24"/>
      <c r="G35" s="24"/>
      <c r="H35" s="24"/>
      <c r="I35" s="49"/>
      <c r="J35" s="50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5"/>
    </row>
    <row r="36" spans="1:28" x14ac:dyDescent="0.35">
      <c r="A36" s="180" t="s">
        <v>47</v>
      </c>
      <c r="B36" s="181"/>
      <c r="C36" s="181"/>
      <c r="D36" s="181"/>
      <c r="E36" s="181"/>
      <c r="F36" s="181"/>
      <c r="G36" s="181"/>
      <c r="H36" s="181"/>
      <c r="I36" s="181"/>
      <c r="J36" s="11"/>
      <c r="K36" s="11"/>
      <c r="L36" s="11"/>
      <c r="Q36" s="26"/>
      <c r="V36" s="26"/>
    </row>
    <row r="37" spans="1:28" x14ac:dyDescent="0.35">
      <c r="A37" s="27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V37" s="26"/>
    </row>
    <row r="38" spans="1:28" x14ac:dyDescent="0.35">
      <c r="A38" s="178">
        <v>8</v>
      </c>
      <c r="B38" s="177" t="s">
        <v>50</v>
      </c>
      <c r="C38" s="177" t="s">
        <v>93</v>
      </c>
      <c r="D38" s="177"/>
      <c r="E38" s="177"/>
      <c r="F38" s="177"/>
      <c r="G38" s="177"/>
      <c r="H38" s="177"/>
      <c r="I38" s="177"/>
      <c r="J38" s="177"/>
      <c r="V38" s="26"/>
    </row>
    <row r="39" spans="1:28" x14ac:dyDescent="0.35">
      <c r="A39" s="178"/>
      <c r="B39" s="177"/>
      <c r="C39" s="10" t="s">
        <v>33</v>
      </c>
      <c r="D39" s="10" t="s">
        <v>36</v>
      </c>
      <c r="E39" s="10" t="s">
        <v>37</v>
      </c>
      <c r="F39" s="10" t="s">
        <v>38</v>
      </c>
      <c r="G39" s="1" t="s">
        <v>41</v>
      </c>
      <c r="H39" s="1" t="s">
        <v>43</v>
      </c>
      <c r="I39" s="1" t="s">
        <v>49</v>
      </c>
      <c r="J39" s="1" t="s">
        <v>39</v>
      </c>
      <c r="V39" s="26"/>
    </row>
    <row r="40" spans="1:28" x14ac:dyDescent="0.35">
      <c r="A40" s="178"/>
      <c r="B40" s="1" t="s">
        <v>70</v>
      </c>
      <c r="C40" s="1">
        <v>0.9</v>
      </c>
      <c r="D40" s="1">
        <v>0.7</v>
      </c>
      <c r="E40" s="1">
        <v>1.6</v>
      </c>
      <c r="F40" s="1">
        <f>(2*C40+2*D40)*E40</f>
        <v>5.120000000000001</v>
      </c>
      <c r="G40" s="1">
        <v>18</v>
      </c>
      <c r="H40" s="1">
        <f>F40*G40</f>
        <v>92.160000000000025</v>
      </c>
      <c r="I40" s="167">
        <f>H40+H41</f>
        <v>108.80000000000003</v>
      </c>
      <c r="J40" s="1" t="s">
        <v>51</v>
      </c>
      <c r="K40" s="21"/>
      <c r="V40" s="26"/>
    </row>
    <row r="41" spans="1:28" x14ac:dyDescent="0.35">
      <c r="A41" s="178"/>
      <c r="B41" s="1" t="s">
        <v>71</v>
      </c>
      <c r="C41" s="1">
        <v>0.8</v>
      </c>
      <c r="D41" s="1">
        <v>0.5</v>
      </c>
      <c r="E41" s="1">
        <v>1.6</v>
      </c>
      <c r="F41" s="1">
        <f t="shared" ref="F41" si="0">(2*C41+2*D41)*E41</f>
        <v>4.16</v>
      </c>
      <c r="G41" s="1">
        <v>4</v>
      </c>
      <c r="H41" s="1">
        <f t="shared" ref="H41" si="1">F41*G41</f>
        <v>16.64</v>
      </c>
      <c r="I41" s="167"/>
      <c r="J41" s="1" t="s">
        <v>51</v>
      </c>
      <c r="K41" s="11"/>
      <c r="L41" s="35">
        <f>I40*1.1</f>
        <v>119.68000000000004</v>
      </c>
      <c r="V41" s="26"/>
    </row>
    <row r="42" spans="1:28" x14ac:dyDescent="0.35">
      <c r="A42" s="27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V42" s="26"/>
    </row>
    <row r="43" spans="1:28" x14ac:dyDescent="0.35">
      <c r="A43" s="191">
        <v>9</v>
      </c>
      <c r="B43" s="192" t="s">
        <v>52</v>
      </c>
      <c r="C43" s="184" t="s">
        <v>47</v>
      </c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5"/>
      <c r="W43" s="36"/>
      <c r="X43" s="36"/>
      <c r="Y43" s="36"/>
    </row>
    <row r="44" spans="1:28" x14ac:dyDescent="0.35">
      <c r="A44" s="191"/>
      <c r="B44" s="192"/>
      <c r="C44" s="184" t="s">
        <v>54</v>
      </c>
      <c r="D44" s="184"/>
      <c r="E44" s="184"/>
      <c r="F44" s="184"/>
      <c r="G44" s="184" t="s">
        <v>101</v>
      </c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5"/>
      <c r="W44" s="36"/>
      <c r="X44" s="36"/>
      <c r="Y44" s="36"/>
    </row>
    <row r="45" spans="1:28" x14ac:dyDescent="0.35">
      <c r="A45" s="191"/>
      <c r="B45" s="192"/>
      <c r="C45" s="184"/>
      <c r="D45" s="184"/>
      <c r="E45" s="184"/>
      <c r="F45" s="184"/>
      <c r="G45" s="184" t="s">
        <v>72</v>
      </c>
      <c r="H45" s="184"/>
      <c r="I45" s="184"/>
      <c r="J45" s="184"/>
      <c r="K45" s="184" t="s">
        <v>73</v>
      </c>
      <c r="L45" s="184"/>
      <c r="M45" s="184"/>
      <c r="N45" s="184"/>
      <c r="O45" s="184" t="s">
        <v>74</v>
      </c>
      <c r="P45" s="184"/>
      <c r="Q45" s="184"/>
      <c r="R45" s="184"/>
      <c r="S45" s="37"/>
      <c r="T45" s="37"/>
      <c r="U45" s="37"/>
      <c r="V45" s="51"/>
      <c r="W45" s="36"/>
      <c r="X45" s="36"/>
      <c r="Y45" s="36"/>
    </row>
    <row r="46" spans="1:28" x14ac:dyDescent="0.35">
      <c r="A46" s="191"/>
      <c r="B46" s="192"/>
      <c r="C46" s="37" t="s">
        <v>33</v>
      </c>
      <c r="D46" s="37" t="s">
        <v>53</v>
      </c>
      <c r="E46" s="37" t="s">
        <v>102</v>
      </c>
      <c r="F46" s="37" t="s">
        <v>38</v>
      </c>
      <c r="G46" s="37" t="s">
        <v>94</v>
      </c>
      <c r="H46" s="37" t="s">
        <v>53</v>
      </c>
      <c r="I46" s="37" t="s">
        <v>95</v>
      </c>
      <c r="J46" s="37" t="s">
        <v>38</v>
      </c>
      <c r="K46" s="37" t="s">
        <v>96</v>
      </c>
      <c r="L46" s="37" t="s">
        <v>53</v>
      </c>
      <c r="M46" s="37" t="s">
        <v>95</v>
      </c>
      <c r="N46" s="37" t="s">
        <v>38</v>
      </c>
      <c r="O46" s="37" t="s">
        <v>97</v>
      </c>
      <c r="P46" s="37" t="s">
        <v>53</v>
      </c>
      <c r="Q46" s="37" t="s">
        <v>95</v>
      </c>
      <c r="R46" s="37" t="s">
        <v>38</v>
      </c>
      <c r="S46" s="37" t="s">
        <v>98</v>
      </c>
      <c r="T46" s="37" t="s">
        <v>99</v>
      </c>
      <c r="U46" s="37" t="s">
        <v>100</v>
      </c>
      <c r="V46" s="51" t="s">
        <v>2</v>
      </c>
      <c r="W46" s="36"/>
      <c r="X46" s="36"/>
      <c r="Y46" s="36"/>
    </row>
    <row r="47" spans="1:28" x14ac:dyDescent="0.35">
      <c r="A47" s="191"/>
      <c r="B47" s="43" t="s">
        <v>70</v>
      </c>
      <c r="C47" s="37">
        <v>3</v>
      </c>
      <c r="D47" s="37">
        <v>12</v>
      </c>
      <c r="E47" s="37">
        <v>24</v>
      </c>
      <c r="F47" s="38">
        <f>D47^2/162*C47*E47</f>
        <v>64</v>
      </c>
      <c r="G47" s="37">
        <v>3</v>
      </c>
      <c r="H47" s="37">
        <v>8</v>
      </c>
      <c r="I47" s="37">
        <v>1</v>
      </c>
      <c r="J47" s="38">
        <f>H47^2/162*G47*I47</f>
        <v>1.1851851851851851</v>
      </c>
      <c r="K47" s="37">
        <v>1.6</v>
      </c>
      <c r="L47" s="37">
        <v>8</v>
      </c>
      <c r="M47" s="37">
        <v>3</v>
      </c>
      <c r="N47" s="38">
        <f>L47^2/162*K47*M47</f>
        <v>1.8962962962962964</v>
      </c>
      <c r="O47" s="37">
        <v>2</v>
      </c>
      <c r="P47" s="37">
        <v>8</v>
      </c>
      <c r="Q47" s="37">
        <v>2</v>
      </c>
      <c r="R47" s="38">
        <f>P47^2/162*O47*Q47</f>
        <v>1.5802469135802468</v>
      </c>
      <c r="S47" s="38">
        <f>J47+N47+R47</f>
        <v>4.6617283950617283</v>
      </c>
      <c r="T47" s="37">
        <v>11</v>
      </c>
      <c r="U47" s="38">
        <f>S47*T47+F47</f>
        <v>115.27901234567901</v>
      </c>
      <c r="V47" s="186" t="s">
        <v>34</v>
      </c>
      <c r="W47" s="36"/>
      <c r="X47" s="36"/>
      <c r="Y47" s="39"/>
      <c r="AA47" s="15"/>
      <c r="AB47" s="16"/>
    </row>
    <row r="48" spans="1:28" x14ac:dyDescent="0.35">
      <c r="A48" s="191"/>
      <c r="B48" s="43" t="s">
        <v>71</v>
      </c>
      <c r="C48" s="37">
        <v>3</v>
      </c>
      <c r="D48" s="37">
        <v>12</v>
      </c>
      <c r="E48" s="37">
        <v>20</v>
      </c>
      <c r="F48" s="38">
        <f>D48^2/162*C48*E48</f>
        <v>53.333333333333329</v>
      </c>
      <c r="G48" s="37">
        <v>2.5</v>
      </c>
      <c r="H48" s="37">
        <v>8</v>
      </c>
      <c r="I48" s="37">
        <v>1</v>
      </c>
      <c r="J48" s="38">
        <f>H48^2/162*G48*I48</f>
        <v>0.98765432098765427</v>
      </c>
      <c r="K48" s="37">
        <v>1.2</v>
      </c>
      <c r="L48" s="37">
        <v>8</v>
      </c>
      <c r="M48" s="37">
        <v>3</v>
      </c>
      <c r="N48" s="38">
        <f>L48^2/162*K48*M48</f>
        <v>1.4222222222222221</v>
      </c>
      <c r="O48" s="37">
        <v>2</v>
      </c>
      <c r="P48" s="37">
        <v>8</v>
      </c>
      <c r="Q48" s="37">
        <v>1</v>
      </c>
      <c r="R48" s="38">
        <f>P48^2/162*O48*Q48</f>
        <v>0.79012345679012341</v>
      </c>
      <c r="S48" s="38">
        <f>J48+N48+R48</f>
        <v>3.1999999999999997</v>
      </c>
      <c r="T48" s="37">
        <v>11</v>
      </c>
      <c r="U48" s="38">
        <f>S48*T48+F48</f>
        <v>88.533333333333331</v>
      </c>
      <c r="V48" s="187"/>
      <c r="W48" s="36"/>
      <c r="X48" s="36"/>
      <c r="Y48" s="36"/>
    </row>
    <row r="49" spans="1:25" x14ac:dyDescent="0.35">
      <c r="A49" s="191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52"/>
      <c r="W49" s="36"/>
      <c r="X49" s="36"/>
      <c r="Y49" s="36"/>
    </row>
    <row r="50" spans="1:25" x14ac:dyDescent="0.35">
      <c r="A50" s="191"/>
      <c r="B50" s="44" t="s">
        <v>103</v>
      </c>
      <c r="C50" s="41" t="s">
        <v>23</v>
      </c>
      <c r="D50" s="41" t="s">
        <v>104</v>
      </c>
      <c r="E50" s="41" t="s">
        <v>105</v>
      </c>
      <c r="F50" s="41" t="s">
        <v>106</v>
      </c>
      <c r="G50" s="41" t="s">
        <v>2</v>
      </c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52"/>
      <c r="W50" s="36"/>
      <c r="X50" s="36"/>
      <c r="Y50" s="36"/>
    </row>
    <row r="51" spans="1:25" x14ac:dyDescent="0.35">
      <c r="A51" s="191"/>
      <c r="B51" s="44" t="s">
        <v>70</v>
      </c>
      <c r="C51" s="42">
        <f>U47</f>
        <v>115.27901234567901</v>
      </c>
      <c r="D51" s="41">
        <v>18</v>
      </c>
      <c r="E51" s="42">
        <f>C51*D51</f>
        <v>2075.0222222222219</v>
      </c>
      <c r="F51" s="188">
        <f>E51+E52</f>
        <v>2429.1555555555551</v>
      </c>
      <c r="G51" s="190" t="s">
        <v>15</v>
      </c>
      <c r="H51" s="36"/>
      <c r="I51" s="40"/>
      <c r="J51" s="53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52"/>
      <c r="W51" s="36"/>
      <c r="X51" s="36"/>
      <c r="Y51" s="36"/>
    </row>
    <row r="52" spans="1:25" x14ac:dyDescent="0.35">
      <c r="A52" s="191"/>
      <c r="B52" s="44" t="s">
        <v>71</v>
      </c>
      <c r="C52" s="42">
        <f>U48</f>
        <v>88.533333333333331</v>
      </c>
      <c r="D52" s="41">
        <v>4</v>
      </c>
      <c r="E52" s="42">
        <f t="shared" ref="E52" si="2">C52*D52</f>
        <v>354.13333333333333</v>
      </c>
      <c r="F52" s="189"/>
      <c r="G52" s="190"/>
      <c r="H52" s="15">
        <f>F51*1.1</f>
        <v>2672.0711111111109</v>
      </c>
      <c r="I52" s="17"/>
      <c r="J52" s="14"/>
      <c r="V52" s="26"/>
    </row>
    <row r="53" spans="1:25" x14ac:dyDescent="0.35">
      <c r="A53" s="54"/>
      <c r="B53" s="46"/>
      <c r="C53" s="47"/>
      <c r="D53" s="46"/>
      <c r="E53" s="47"/>
      <c r="F53" s="46"/>
      <c r="G53" s="46"/>
      <c r="I53" s="17"/>
      <c r="J53" s="14"/>
      <c r="V53" s="26"/>
    </row>
    <row r="54" spans="1:25" ht="21.5" customHeight="1" x14ac:dyDescent="0.35">
      <c r="A54" s="174">
        <v>10</v>
      </c>
      <c r="B54" s="177" t="s">
        <v>46</v>
      </c>
      <c r="C54" s="177" t="s">
        <v>47</v>
      </c>
      <c r="D54" s="177"/>
      <c r="E54" s="177"/>
      <c r="F54" s="177"/>
      <c r="G54" s="177"/>
      <c r="H54" s="177"/>
      <c r="I54" s="177"/>
      <c r="V54" s="26"/>
    </row>
    <row r="55" spans="1:25" x14ac:dyDescent="0.35">
      <c r="A55" s="175"/>
      <c r="B55" s="177"/>
      <c r="C55" s="10" t="s">
        <v>33</v>
      </c>
      <c r="D55" s="10" t="s">
        <v>36</v>
      </c>
      <c r="E55" s="10" t="s">
        <v>37</v>
      </c>
      <c r="F55" s="10" t="s">
        <v>69</v>
      </c>
      <c r="G55" s="1" t="s">
        <v>1</v>
      </c>
      <c r="H55" s="1" t="s">
        <v>49</v>
      </c>
      <c r="I55" s="1" t="s">
        <v>39</v>
      </c>
      <c r="V55" s="26"/>
    </row>
    <row r="56" spans="1:25" x14ac:dyDescent="0.35">
      <c r="A56" s="175"/>
      <c r="B56" s="1" t="s">
        <v>70</v>
      </c>
      <c r="C56" s="1">
        <v>0.9</v>
      </c>
      <c r="D56" s="1">
        <v>0.7</v>
      </c>
      <c r="E56" s="1">
        <v>1.5</v>
      </c>
      <c r="F56" s="1">
        <v>18</v>
      </c>
      <c r="G56" s="1">
        <f>PRODUCT(C56:F56)</f>
        <v>17.010000000000002</v>
      </c>
      <c r="H56" s="167">
        <f>G56+G57</f>
        <v>19.410000000000004</v>
      </c>
      <c r="I56" s="177" t="s">
        <v>42</v>
      </c>
      <c r="J56" s="21">
        <f>H56*1.1</f>
        <v>21.351000000000006</v>
      </c>
      <c r="V56" s="26"/>
    </row>
    <row r="57" spans="1:25" x14ac:dyDescent="0.35">
      <c r="A57" s="176"/>
      <c r="B57" s="41" t="s">
        <v>71</v>
      </c>
      <c r="C57" s="42">
        <v>0.8</v>
      </c>
      <c r="D57" s="41">
        <v>0.5</v>
      </c>
      <c r="E57" s="42">
        <v>1.5</v>
      </c>
      <c r="F57" s="41">
        <v>4</v>
      </c>
      <c r="G57" s="1">
        <f>PRODUCT(C57:F57)</f>
        <v>2.4000000000000004</v>
      </c>
      <c r="H57" s="167"/>
      <c r="I57" s="177"/>
      <c r="J57" s="14"/>
      <c r="V57" s="26"/>
    </row>
    <row r="58" spans="1:25" ht="15" thickBot="1" x14ac:dyDescent="0.4">
      <c r="A58" s="55"/>
      <c r="B58" s="56"/>
      <c r="C58" s="57"/>
      <c r="D58" s="56"/>
      <c r="E58" s="57"/>
      <c r="F58" s="56"/>
      <c r="G58" s="56"/>
      <c r="H58" s="31"/>
      <c r="I58" s="32"/>
      <c r="J58" s="33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4"/>
    </row>
    <row r="59" spans="1:25" ht="15" thickBot="1" x14ac:dyDescent="0.4">
      <c r="A59" s="45"/>
      <c r="B59" s="46"/>
      <c r="C59" s="47"/>
      <c r="D59" s="46"/>
      <c r="E59" s="47"/>
      <c r="F59" s="46"/>
      <c r="G59" s="46"/>
      <c r="I59" s="17"/>
      <c r="J59" s="14"/>
    </row>
    <row r="60" spans="1:25" x14ac:dyDescent="0.35">
      <c r="A60" s="60"/>
      <c r="B60" s="61"/>
      <c r="C60" s="62"/>
      <c r="D60" s="61"/>
      <c r="E60" s="62"/>
      <c r="F60" s="61"/>
      <c r="G60" s="61"/>
      <c r="H60" s="24"/>
      <c r="I60" s="49"/>
      <c r="J60" s="50"/>
      <c r="K60" s="24"/>
      <c r="L60" s="24"/>
      <c r="M60" s="24"/>
      <c r="N60" s="25"/>
    </row>
    <row r="61" spans="1:25" x14ac:dyDescent="0.35">
      <c r="A61" s="180" t="s">
        <v>68</v>
      </c>
      <c r="B61" s="181"/>
      <c r="C61" s="181"/>
      <c r="D61" s="181"/>
      <c r="E61" s="181"/>
      <c r="F61" s="181"/>
      <c r="G61" s="181"/>
      <c r="H61" s="181"/>
      <c r="I61" s="181"/>
      <c r="J61" s="14"/>
      <c r="N61" s="26"/>
    </row>
    <row r="62" spans="1:25" x14ac:dyDescent="0.35">
      <c r="A62" s="28"/>
      <c r="I62" s="17"/>
      <c r="J62" s="14"/>
      <c r="N62" s="26"/>
    </row>
    <row r="63" spans="1:25" x14ac:dyDescent="0.35">
      <c r="A63" s="174">
        <v>11</v>
      </c>
      <c r="B63" s="1" t="s">
        <v>44</v>
      </c>
      <c r="C63" s="1" t="s">
        <v>33</v>
      </c>
      <c r="D63" s="1" t="s">
        <v>36</v>
      </c>
      <c r="E63" s="1" t="s">
        <v>37</v>
      </c>
      <c r="F63" s="1" t="s">
        <v>41</v>
      </c>
      <c r="G63" s="1" t="s">
        <v>38</v>
      </c>
      <c r="H63" s="1" t="s">
        <v>39</v>
      </c>
      <c r="I63" s="1" t="s">
        <v>49</v>
      </c>
      <c r="N63" s="26"/>
    </row>
    <row r="64" spans="1:25" x14ac:dyDescent="0.35">
      <c r="A64" s="176"/>
      <c r="B64" s="1" t="s">
        <v>108</v>
      </c>
      <c r="C64" s="1">
        <v>145</v>
      </c>
      <c r="D64" s="1">
        <v>0.5</v>
      </c>
      <c r="E64" s="1">
        <v>0.15</v>
      </c>
      <c r="F64" s="1">
        <v>1</v>
      </c>
      <c r="G64" s="1">
        <f>PRODUCT(C64:F64)</f>
        <v>10.875</v>
      </c>
      <c r="H64" s="1" t="s">
        <v>42</v>
      </c>
      <c r="I64" s="18">
        <f>SUM(G64:G64)</f>
        <v>10.875</v>
      </c>
      <c r="J64" s="21">
        <f>I64*1.1</f>
        <v>11.9625</v>
      </c>
      <c r="L64" s="58"/>
      <c r="N64" s="26"/>
    </row>
    <row r="65" spans="1:15" x14ac:dyDescent="0.35">
      <c r="A65" s="28"/>
      <c r="I65" s="17"/>
      <c r="J65" s="14"/>
      <c r="N65" s="26"/>
    </row>
    <row r="66" spans="1:15" x14ac:dyDescent="0.35">
      <c r="A66" s="174">
        <v>12</v>
      </c>
      <c r="B66" s="1" t="s">
        <v>78</v>
      </c>
      <c r="C66" s="1" t="s">
        <v>33</v>
      </c>
      <c r="D66" s="1" t="s">
        <v>36</v>
      </c>
      <c r="E66" s="1" t="s">
        <v>37</v>
      </c>
      <c r="F66" s="1" t="s">
        <v>41</v>
      </c>
      <c r="G66" s="1" t="s">
        <v>38</v>
      </c>
      <c r="H66" s="1" t="s">
        <v>39</v>
      </c>
      <c r="I66" s="1" t="s">
        <v>49</v>
      </c>
      <c r="N66" s="26"/>
    </row>
    <row r="67" spans="1:15" x14ac:dyDescent="0.35">
      <c r="A67" s="176"/>
      <c r="B67" s="1" t="s">
        <v>108</v>
      </c>
      <c r="C67" s="1">
        <v>145</v>
      </c>
      <c r="D67" s="1">
        <v>0.45</v>
      </c>
      <c r="E67" s="1">
        <v>0.15</v>
      </c>
      <c r="F67" s="1">
        <v>1</v>
      </c>
      <c r="G67" s="12">
        <f>PRODUCT(C67:F67)</f>
        <v>9.7874999999999996</v>
      </c>
      <c r="H67" s="1" t="s">
        <v>42</v>
      </c>
      <c r="I67" s="18">
        <f>SUM(G67:G67)</f>
        <v>9.7874999999999996</v>
      </c>
      <c r="J67" s="21">
        <f>I67*1.1</f>
        <v>10.766250000000001</v>
      </c>
      <c r="N67" s="26"/>
    </row>
    <row r="68" spans="1:15" x14ac:dyDescent="0.35">
      <c r="A68" s="28"/>
      <c r="I68" s="17"/>
      <c r="J68" s="14"/>
      <c r="N68" s="26"/>
    </row>
    <row r="69" spans="1:15" x14ac:dyDescent="0.35">
      <c r="A69" s="178">
        <v>13</v>
      </c>
      <c r="B69" s="177" t="s">
        <v>50</v>
      </c>
      <c r="C69" s="177" t="s">
        <v>107</v>
      </c>
      <c r="D69" s="177"/>
      <c r="E69" s="177"/>
      <c r="F69" s="177"/>
      <c r="G69" s="177"/>
      <c r="H69" s="177"/>
      <c r="I69" s="177"/>
      <c r="N69" s="26"/>
    </row>
    <row r="70" spans="1:15" x14ac:dyDescent="0.35">
      <c r="A70" s="178"/>
      <c r="B70" s="177"/>
      <c r="C70" s="10" t="s">
        <v>33</v>
      </c>
      <c r="D70" s="10" t="s">
        <v>36</v>
      </c>
      <c r="E70" s="10" t="s">
        <v>37</v>
      </c>
      <c r="F70" s="10" t="s">
        <v>38</v>
      </c>
      <c r="G70" s="1" t="s">
        <v>41</v>
      </c>
      <c r="H70" s="1" t="s">
        <v>43</v>
      </c>
      <c r="I70" s="1" t="s">
        <v>39</v>
      </c>
      <c r="N70" s="26"/>
    </row>
    <row r="71" spans="1:15" x14ac:dyDescent="0.35">
      <c r="A71" s="178"/>
      <c r="B71" s="1" t="s">
        <v>70</v>
      </c>
      <c r="C71" s="1">
        <v>145</v>
      </c>
      <c r="D71" s="1">
        <v>0.4</v>
      </c>
      <c r="E71" s="1">
        <v>0.5</v>
      </c>
      <c r="F71" s="1">
        <f>(2*C71+2*D71)*E71</f>
        <v>145.4</v>
      </c>
      <c r="G71" s="1">
        <v>2</v>
      </c>
      <c r="H71" s="2">
        <f>F71*G71</f>
        <v>290.8</v>
      </c>
      <c r="I71" s="1" t="s">
        <v>51</v>
      </c>
      <c r="J71" s="21">
        <f>H71*1.1</f>
        <v>319.88000000000005</v>
      </c>
      <c r="N71" s="26"/>
    </row>
    <row r="72" spans="1:15" x14ac:dyDescent="0.35">
      <c r="A72" s="28"/>
      <c r="I72" s="17"/>
      <c r="J72" s="14"/>
      <c r="N72" s="26"/>
    </row>
    <row r="73" spans="1:15" x14ac:dyDescent="0.35">
      <c r="A73" s="178">
        <v>14</v>
      </c>
      <c r="B73" s="182" t="s">
        <v>52</v>
      </c>
      <c r="C73" s="177" t="s">
        <v>54</v>
      </c>
      <c r="D73" s="177"/>
      <c r="E73" s="177"/>
      <c r="F73" s="177"/>
      <c r="G73" s="177" t="s">
        <v>55</v>
      </c>
      <c r="H73" s="177"/>
      <c r="I73" s="177"/>
      <c r="J73" s="177"/>
      <c r="K73" s="177" t="s">
        <v>109</v>
      </c>
      <c r="L73" s="177" t="s">
        <v>106</v>
      </c>
      <c r="M73" s="177" t="s">
        <v>2</v>
      </c>
      <c r="N73" s="26"/>
    </row>
    <row r="74" spans="1:15" x14ac:dyDescent="0.35">
      <c r="A74" s="178"/>
      <c r="B74" s="183"/>
      <c r="C74" s="10" t="s">
        <v>33</v>
      </c>
      <c r="D74" s="10" t="s">
        <v>53</v>
      </c>
      <c r="E74" s="10" t="s">
        <v>41</v>
      </c>
      <c r="F74" s="10" t="s">
        <v>38</v>
      </c>
      <c r="G74" s="10" t="s">
        <v>33</v>
      </c>
      <c r="H74" s="10" t="s">
        <v>53</v>
      </c>
      <c r="I74" s="10" t="s">
        <v>41</v>
      </c>
      <c r="J74" s="10" t="s">
        <v>38</v>
      </c>
      <c r="K74" s="177"/>
      <c r="L74" s="177"/>
      <c r="M74" s="177"/>
      <c r="N74" s="26"/>
    </row>
    <row r="75" spans="1:15" x14ac:dyDescent="0.35">
      <c r="A75" s="178"/>
      <c r="B75" s="1" t="s">
        <v>67</v>
      </c>
      <c r="C75" s="1">
        <v>155</v>
      </c>
      <c r="D75" s="1">
        <v>12</v>
      </c>
      <c r="E75" s="1">
        <v>8</v>
      </c>
      <c r="F75" s="12">
        <f>D75^2/162*C75*E75</f>
        <v>1102.2222222222222</v>
      </c>
      <c r="G75" s="1">
        <v>1.6</v>
      </c>
      <c r="H75" s="1">
        <v>8</v>
      </c>
      <c r="I75" s="12">
        <f>C75/0.2+5</f>
        <v>780</v>
      </c>
      <c r="J75" s="12">
        <f>H75^2/162*G75*I75</f>
        <v>493.03703703703701</v>
      </c>
      <c r="K75" s="1">
        <v>1</v>
      </c>
      <c r="L75" s="59">
        <f>(F75+J75)*K75</f>
        <v>1595.2592592592591</v>
      </c>
      <c r="M75" s="1" t="s">
        <v>34</v>
      </c>
      <c r="N75" s="29">
        <f>L75*1.1</f>
        <v>1754.7851851851851</v>
      </c>
    </row>
    <row r="76" spans="1:15" x14ac:dyDescent="0.35">
      <c r="A76" s="28"/>
      <c r="I76" s="17"/>
      <c r="J76" s="14"/>
      <c r="N76" s="26"/>
    </row>
    <row r="77" spans="1:15" x14ac:dyDescent="0.35">
      <c r="A77" s="174">
        <v>15</v>
      </c>
      <c r="B77" s="1" t="s">
        <v>110</v>
      </c>
      <c r="C77" s="1" t="s">
        <v>33</v>
      </c>
      <c r="D77" s="1" t="s">
        <v>36</v>
      </c>
      <c r="E77" s="1" t="s">
        <v>37</v>
      </c>
      <c r="F77" s="1" t="s">
        <v>41</v>
      </c>
      <c r="G77" s="1" t="s">
        <v>38</v>
      </c>
      <c r="H77" s="1" t="s">
        <v>39</v>
      </c>
      <c r="I77" s="1" t="s">
        <v>49</v>
      </c>
      <c r="N77" s="26"/>
    </row>
    <row r="78" spans="1:15" ht="15" thickBot="1" x14ac:dyDescent="0.4">
      <c r="A78" s="179"/>
      <c r="B78" s="63" t="s">
        <v>108</v>
      </c>
      <c r="C78" s="63">
        <v>145</v>
      </c>
      <c r="D78" s="63">
        <v>0.4</v>
      </c>
      <c r="E78" s="63">
        <v>0.5</v>
      </c>
      <c r="F78" s="63">
        <v>1</v>
      </c>
      <c r="G78" s="63">
        <f>PRODUCT(C78:F78)</f>
        <v>29</v>
      </c>
      <c r="H78" s="63" t="s">
        <v>42</v>
      </c>
      <c r="I78" s="64">
        <f>SUM(G78:G78)</f>
        <v>29</v>
      </c>
      <c r="J78" s="65">
        <f>I78*1.1</f>
        <v>31.900000000000002</v>
      </c>
      <c r="K78" s="31"/>
      <c r="L78" s="66"/>
      <c r="M78" s="31"/>
      <c r="N78" s="34"/>
    </row>
    <row r="79" spans="1:15" ht="15" thickBot="1" x14ac:dyDescent="0.4">
      <c r="I79" s="17"/>
      <c r="J79" s="14"/>
    </row>
    <row r="80" spans="1:15" x14ac:dyDescent="0.35">
      <c r="A80" s="48"/>
      <c r="B80" s="24"/>
      <c r="C80" s="24"/>
      <c r="D80" s="24"/>
      <c r="E80" s="24"/>
      <c r="F80" s="24"/>
      <c r="G80" s="24"/>
      <c r="H80" s="24"/>
      <c r="I80" s="49"/>
      <c r="J80" s="50"/>
      <c r="K80" s="24"/>
      <c r="L80" s="24"/>
      <c r="M80" s="24"/>
      <c r="N80" s="24"/>
      <c r="O80" s="25"/>
    </row>
    <row r="81" spans="1:15" ht="21.5" customHeight="1" x14ac:dyDescent="0.35">
      <c r="A81" s="180" t="s">
        <v>66</v>
      </c>
      <c r="B81" s="181"/>
      <c r="C81" s="181"/>
      <c r="D81" s="181"/>
      <c r="E81" s="181"/>
      <c r="F81" s="181"/>
      <c r="G81" s="181"/>
      <c r="H81" s="181"/>
      <c r="I81" s="181"/>
      <c r="J81" s="14"/>
      <c r="O81" s="26"/>
    </row>
    <row r="82" spans="1:15" ht="21.5" customHeight="1" x14ac:dyDescent="0.35">
      <c r="A82" s="28"/>
      <c r="O82" s="26"/>
    </row>
    <row r="83" spans="1:15" x14ac:dyDescent="0.35">
      <c r="A83" s="174">
        <v>16</v>
      </c>
      <c r="B83" s="1" t="s">
        <v>44</v>
      </c>
      <c r="C83" s="1" t="s">
        <v>33</v>
      </c>
      <c r="D83" s="1" t="s">
        <v>36</v>
      </c>
      <c r="E83" s="1" t="s">
        <v>37</v>
      </c>
      <c r="F83" s="1" t="s">
        <v>41</v>
      </c>
      <c r="G83" s="1" t="s">
        <v>38</v>
      </c>
      <c r="H83" s="1" t="s">
        <v>39</v>
      </c>
      <c r="I83" s="1" t="s">
        <v>49</v>
      </c>
      <c r="O83" s="26"/>
    </row>
    <row r="84" spans="1:15" x14ac:dyDescent="0.35">
      <c r="A84" s="176"/>
      <c r="B84" s="1" t="s">
        <v>75</v>
      </c>
      <c r="C84" s="1">
        <v>50</v>
      </c>
      <c r="D84" s="1">
        <v>22</v>
      </c>
      <c r="E84" s="1">
        <v>0.15</v>
      </c>
      <c r="F84" s="1">
        <v>1</v>
      </c>
      <c r="G84" s="1">
        <f>PRODUCT(C84:F84)</f>
        <v>165</v>
      </c>
      <c r="H84" s="1" t="s">
        <v>42</v>
      </c>
      <c r="I84" s="18">
        <f>SUM(G84:G84)</f>
        <v>165</v>
      </c>
      <c r="J84" s="21">
        <f>I84*1.1</f>
        <v>181.50000000000003</v>
      </c>
      <c r="L84" s="58"/>
      <c r="O84" s="26"/>
    </row>
    <row r="85" spans="1:15" x14ac:dyDescent="0.35">
      <c r="A85" s="28"/>
      <c r="O85" s="26"/>
    </row>
    <row r="86" spans="1:15" x14ac:dyDescent="0.35">
      <c r="A86" s="174">
        <v>17</v>
      </c>
      <c r="B86" s="1" t="s">
        <v>78</v>
      </c>
      <c r="C86" s="1" t="s">
        <v>33</v>
      </c>
      <c r="D86" s="1" t="s">
        <v>36</v>
      </c>
      <c r="E86" s="1" t="s">
        <v>37</v>
      </c>
      <c r="F86" s="1" t="s">
        <v>41</v>
      </c>
      <c r="G86" s="1" t="s">
        <v>38</v>
      </c>
      <c r="H86" s="1" t="s">
        <v>39</v>
      </c>
      <c r="I86" s="1" t="s">
        <v>49</v>
      </c>
      <c r="O86" s="26"/>
    </row>
    <row r="87" spans="1:15" x14ac:dyDescent="0.35">
      <c r="A87" s="176"/>
      <c r="B87" s="1" t="s">
        <v>75</v>
      </c>
      <c r="C87" s="1">
        <v>50</v>
      </c>
      <c r="D87" s="1">
        <v>22</v>
      </c>
      <c r="E87" s="1">
        <v>0.15</v>
      </c>
      <c r="F87" s="1">
        <v>1</v>
      </c>
      <c r="G87" s="12">
        <f>PRODUCT(C87:F87)</f>
        <v>165</v>
      </c>
      <c r="H87" s="1" t="s">
        <v>42</v>
      </c>
      <c r="I87" s="18">
        <f>SUM(G87:G87)</f>
        <v>165</v>
      </c>
      <c r="J87" s="21">
        <f>I87*1.1</f>
        <v>181.50000000000003</v>
      </c>
      <c r="O87" s="26"/>
    </row>
    <row r="88" spans="1:15" x14ac:dyDescent="0.35">
      <c r="A88" s="28"/>
      <c r="O88" s="26"/>
    </row>
    <row r="89" spans="1:15" x14ac:dyDescent="0.35">
      <c r="A89" s="174">
        <v>18</v>
      </c>
      <c r="B89" s="19" t="s">
        <v>50</v>
      </c>
      <c r="C89" s="177" t="s">
        <v>92</v>
      </c>
      <c r="D89" s="177"/>
      <c r="E89" s="177"/>
      <c r="F89" s="177"/>
      <c r="G89" s="177"/>
      <c r="H89" s="177"/>
      <c r="I89" s="177"/>
      <c r="O89" s="26"/>
    </row>
    <row r="90" spans="1:15" x14ac:dyDescent="0.35">
      <c r="A90" s="175"/>
      <c r="B90" s="20"/>
      <c r="C90" s="10" t="s">
        <v>33</v>
      </c>
      <c r="D90" s="10" t="s">
        <v>36</v>
      </c>
      <c r="E90" s="10" t="s">
        <v>37</v>
      </c>
      <c r="F90" s="10" t="s">
        <v>38</v>
      </c>
      <c r="G90" s="1" t="s">
        <v>41</v>
      </c>
      <c r="H90" s="1" t="s">
        <v>49</v>
      </c>
      <c r="I90" s="1" t="s">
        <v>39</v>
      </c>
      <c r="O90" s="26"/>
    </row>
    <row r="91" spans="1:15" x14ac:dyDescent="0.35">
      <c r="A91" s="176"/>
      <c r="B91" s="1" t="s">
        <v>75</v>
      </c>
      <c r="C91" s="1">
        <v>50</v>
      </c>
      <c r="D91" s="1">
        <v>22</v>
      </c>
      <c r="E91" s="1">
        <v>0.5</v>
      </c>
      <c r="F91" s="1">
        <f>(2*C91+2*D91)*E91</f>
        <v>72</v>
      </c>
      <c r="G91" s="1">
        <v>1</v>
      </c>
      <c r="H91" s="2">
        <f>F91*G91</f>
        <v>72</v>
      </c>
      <c r="I91" s="1" t="s">
        <v>51</v>
      </c>
      <c r="J91" s="21">
        <f>H91*1.1</f>
        <v>79.2</v>
      </c>
      <c r="O91" s="26"/>
    </row>
    <row r="92" spans="1:15" x14ac:dyDescent="0.35">
      <c r="A92" s="28"/>
      <c r="O92" s="26"/>
    </row>
    <row r="93" spans="1:15" x14ac:dyDescent="0.35">
      <c r="A93" s="178">
        <v>18</v>
      </c>
      <c r="B93" s="177" t="s">
        <v>52</v>
      </c>
      <c r="C93" s="177" t="s">
        <v>75</v>
      </c>
      <c r="D93" s="177"/>
      <c r="E93" s="177"/>
      <c r="F93" s="177"/>
      <c r="G93" s="177"/>
      <c r="H93" s="177"/>
      <c r="I93" s="177"/>
      <c r="J93" s="177"/>
      <c r="K93" s="177" t="s">
        <v>41</v>
      </c>
      <c r="L93" s="177" t="s">
        <v>100</v>
      </c>
      <c r="M93" s="177" t="s">
        <v>39</v>
      </c>
      <c r="O93" s="26"/>
    </row>
    <row r="94" spans="1:15" x14ac:dyDescent="0.35">
      <c r="A94" s="178"/>
      <c r="B94" s="177"/>
      <c r="C94" s="177" t="s">
        <v>59</v>
      </c>
      <c r="D94" s="177"/>
      <c r="E94" s="177"/>
      <c r="F94" s="177"/>
      <c r="G94" s="177" t="s">
        <v>60</v>
      </c>
      <c r="H94" s="177"/>
      <c r="I94" s="177"/>
      <c r="J94" s="177"/>
      <c r="K94" s="177"/>
      <c r="L94" s="177"/>
      <c r="M94" s="177"/>
      <c r="O94" s="26"/>
    </row>
    <row r="95" spans="1:15" x14ac:dyDescent="0.35">
      <c r="A95" s="178"/>
      <c r="B95" s="177"/>
      <c r="C95" s="10" t="s">
        <v>33</v>
      </c>
      <c r="D95" s="10" t="s">
        <v>53</v>
      </c>
      <c r="E95" s="10" t="s">
        <v>41</v>
      </c>
      <c r="F95" s="10" t="s">
        <v>38</v>
      </c>
      <c r="G95" s="10" t="s">
        <v>33</v>
      </c>
      <c r="H95" s="10" t="s">
        <v>53</v>
      </c>
      <c r="I95" s="10" t="s">
        <v>41</v>
      </c>
      <c r="J95" s="10" t="s">
        <v>38</v>
      </c>
      <c r="K95" s="177"/>
      <c r="L95" s="177"/>
      <c r="M95" s="177"/>
      <c r="O95" s="26"/>
    </row>
    <row r="96" spans="1:15" x14ac:dyDescent="0.35">
      <c r="A96" s="178"/>
      <c r="B96" s="1" t="s">
        <v>58</v>
      </c>
      <c r="C96" s="1">
        <v>22</v>
      </c>
      <c r="D96" s="1">
        <v>8</v>
      </c>
      <c r="E96" s="1">
        <v>200</v>
      </c>
      <c r="F96" s="12">
        <f>D96^2/162*C96*E96</f>
        <v>1738.2716049382716</v>
      </c>
      <c r="G96" s="1">
        <v>50</v>
      </c>
      <c r="H96" s="1">
        <v>8</v>
      </c>
      <c r="I96" s="1">
        <v>90</v>
      </c>
      <c r="J96" s="12">
        <f>H96^2/162*G96*I96</f>
        <v>1777.7777777777776</v>
      </c>
      <c r="K96" s="1">
        <v>1</v>
      </c>
      <c r="L96" s="67">
        <f>(F96+J96)*K96</f>
        <v>3516.049382716049</v>
      </c>
      <c r="M96" s="1" t="s">
        <v>34</v>
      </c>
      <c r="N96" s="68">
        <f>L96*1.1</f>
        <v>3867.654320987654</v>
      </c>
      <c r="O96" s="26"/>
    </row>
    <row r="97" spans="1:15" x14ac:dyDescent="0.35">
      <c r="A97" s="28"/>
      <c r="O97" s="26"/>
    </row>
    <row r="98" spans="1:15" x14ac:dyDescent="0.35">
      <c r="A98" s="174">
        <v>19</v>
      </c>
      <c r="B98" s="1" t="s">
        <v>214</v>
      </c>
      <c r="C98" s="1" t="s">
        <v>33</v>
      </c>
      <c r="D98" s="1" t="s">
        <v>36</v>
      </c>
      <c r="E98" s="1" t="s">
        <v>37</v>
      </c>
      <c r="F98" s="1" t="s">
        <v>41</v>
      </c>
      <c r="G98" s="1" t="s">
        <v>38</v>
      </c>
      <c r="H98" s="1" t="s">
        <v>39</v>
      </c>
      <c r="I98" s="1" t="s">
        <v>49</v>
      </c>
      <c r="O98" s="26"/>
    </row>
    <row r="99" spans="1:15" x14ac:dyDescent="0.35">
      <c r="A99" s="176"/>
      <c r="B99" s="1" t="s">
        <v>75</v>
      </c>
      <c r="C99" s="1">
        <v>50</v>
      </c>
      <c r="D99" s="1">
        <v>22</v>
      </c>
      <c r="E99" s="1">
        <v>0.15</v>
      </c>
      <c r="F99" s="1">
        <v>1</v>
      </c>
      <c r="G99" s="12">
        <f>PRODUCT(C99:F99)</f>
        <v>165</v>
      </c>
      <c r="H99" s="1" t="s">
        <v>42</v>
      </c>
      <c r="I99" s="18">
        <f>SUM(G99:G99)</f>
        <v>165</v>
      </c>
      <c r="J99" s="21">
        <f>I99*1.1</f>
        <v>181.50000000000003</v>
      </c>
      <c r="O99" s="26"/>
    </row>
    <row r="100" spans="1:15" x14ac:dyDescent="0.35">
      <c r="A100" s="28"/>
      <c r="O100" s="26"/>
    </row>
    <row r="101" spans="1:15" ht="15" thickBot="1" x14ac:dyDescent="0.4">
      <c r="A101" s="30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4"/>
    </row>
    <row r="102" spans="1:15" ht="15" thickBot="1" x14ac:dyDescent="0.4"/>
    <row r="103" spans="1:15" x14ac:dyDescent="0.35">
      <c r="A103" s="48"/>
      <c r="B103" s="24"/>
      <c r="C103" s="24"/>
      <c r="D103" s="24"/>
      <c r="E103" s="24"/>
      <c r="F103" s="24"/>
      <c r="G103" s="24"/>
      <c r="H103" s="24"/>
      <c r="I103" s="24"/>
      <c r="J103" s="25"/>
    </row>
    <row r="104" spans="1:15" x14ac:dyDescent="0.35">
      <c r="A104" s="180" t="s">
        <v>45</v>
      </c>
      <c r="B104" s="181"/>
      <c r="C104" s="181"/>
      <c r="D104" s="181"/>
      <c r="E104" s="181"/>
      <c r="F104" s="181"/>
      <c r="G104" s="181"/>
      <c r="H104" s="181"/>
      <c r="I104" s="181"/>
      <c r="J104" s="26"/>
    </row>
    <row r="105" spans="1:15" x14ac:dyDescent="0.35">
      <c r="A105" s="28"/>
      <c r="J105" s="26"/>
    </row>
    <row r="106" spans="1:15" x14ac:dyDescent="0.35">
      <c r="A106" s="28"/>
      <c r="B106" s="1" t="s">
        <v>111</v>
      </c>
      <c r="C106" s="1" t="s">
        <v>48</v>
      </c>
      <c r="D106" s="1" t="s">
        <v>47</v>
      </c>
      <c r="E106" s="1" t="s">
        <v>68</v>
      </c>
      <c r="F106" s="1" t="s">
        <v>45</v>
      </c>
      <c r="J106" s="26"/>
    </row>
    <row r="107" spans="1:15" x14ac:dyDescent="0.35">
      <c r="A107" s="28"/>
      <c r="B107" s="1">
        <f>J10</f>
        <v>1650.0000000000002</v>
      </c>
      <c r="C107" s="1">
        <f>J31</f>
        <v>81.796000000000021</v>
      </c>
      <c r="D107" s="1">
        <f>J56</f>
        <v>21.351000000000006</v>
      </c>
      <c r="E107" s="1">
        <f>J99</f>
        <v>181.50000000000003</v>
      </c>
      <c r="F107" s="1">
        <f>B107-C107-D107-E107</f>
        <v>1365.3530000000001</v>
      </c>
      <c r="J107" s="26"/>
    </row>
    <row r="108" spans="1:15" ht="15" thickBot="1" x14ac:dyDescent="0.4">
      <c r="A108" s="30"/>
      <c r="B108" s="31"/>
      <c r="C108" s="31"/>
      <c r="D108" s="31"/>
      <c r="E108" s="31"/>
      <c r="F108" s="31"/>
      <c r="G108" s="31"/>
      <c r="H108" s="31"/>
      <c r="I108" s="31"/>
      <c r="J108" s="34"/>
    </row>
    <row r="111" spans="1:15" x14ac:dyDescent="0.35">
      <c r="A111" s="180" t="s">
        <v>127</v>
      </c>
      <c r="B111" s="181"/>
      <c r="C111" s="181"/>
      <c r="D111" s="181"/>
      <c r="E111" s="181"/>
      <c r="F111" s="181"/>
      <c r="G111" s="181"/>
      <c r="H111" s="181"/>
      <c r="I111" s="181"/>
    </row>
    <row r="113" spans="1:22" x14ac:dyDescent="0.35">
      <c r="B113" s="1" t="s">
        <v>125</v>
      </c>
      <c r="C113" s="41" t="s">
        <v>117</v>
      </c>
      <c r="D113" s="41" t="s">
        <v>118</v>
      </c>
      <c r="E113" s="41" t="s">
        <v>121</v>
      </c>
      <c r="F113" s="41" t="s">
        <v>119</v>
      </c>
      <c r="G113" s="41" t="s">
        <v>124</v>
      </c>
      <c r="H113" s="41" t="s">
        <v>104</v>
      </c>
      <c r="I113" s="41" t="s">
        <v>126</v>
      </c>
      <c r="J113" s="41" t="s">
        <v>106</v>
      </c>
      <c r="K113" s="41" t="s">
        <v>2</v>
      </c>
      <c r="L113" s="41" t="s">
        <v>5</v>
      </c>
    </row>
    <row r="114" spans="1:22" x14ac:dyDescent="0.35">
      <c r="B114" s="1" t="s">
        <v>70</v>
      </c>
      <c r="C114" s="41" t="s">
        <v>120</v>
      </c>
      <c r="D114" s="41">
        <v>1.2</v>
      </c>
      <c r="E114" s="41">
        <v>20</v>
      </c>
      <c r="F114" s="41">
        <v>10</v>
      </c>
      <c r="G114" s="42">
        <f>E114^2/162*D114*F114</f>
        <v>29.629629629629626</v>
      </c>
      <c r="H114" s="41">
        <v>18</v>
      </c>
      <c r="I114" s="69">
        <f t="shared" ref="I114:I115" si="3">G114*H114</f>
        <v>533.33333333333326</v>
      </c>
      <c r="J114" s="197">
        <f>SUM(I114:I115)</f>
        <v>651.85185185185173</v>
      </c>
      <c r="K114" s="41" t="s">
        <v>34</v>
      </c>
      <c r="L114" s="41" t="s">
        <v>123</v>
      </c>
      <c r="M114" s="14">
        <f>J114*1.1</f>
        <v>717.03703703703695</v>
      </c>
    </row>
    <row r="115" spans="1:22" x14ac:dyDescent="0.35">
      <c r="B115" s="1" t="s">
        <v>71</v>
      </c>
      <c r="C115" s="41" t="s">
        <v>120</v>
      </c>
      <c r="D115" s="41">
        <v>1.2</v>
      </c>
      <c r="E115" s="41">
        <v>20</v>
      </c>
      <c r="F115" s="41">
        <v>10</v>
      </c>
      <c r="G115" s="42">
        <f>E115^2/162*D115*F115</f>
        <v>29.629629629629626</v>
      </c>
      <c r="H115" s="41">
        <v>4</v>
      </c>
      <c r="I115" s="69">
        <f t="shared" si="3"/>
        <v>118.5185185185185</v>
      </c>
      <c r="J115" s="167"/>
      <c r="K115" s="41" t="s">
        <v>34</v>
      </c>
      <c r="L115" s="41" t="s">
        <v>122</v>
      </c>
    </row>
    <row r="117" spans="1:22" ht="21.5" customHeight="1" x14ac:dyDescent="0.35">
      <c r="A117" s="161" t="s">
        <v>263</v>
      </c>
      <c r="B117" s="161"/>
      <c r="C117" s="161"/>
      <c r="D117" s="161"/>
      <c r="E117" s="161"/>
      <c r="F117" s="161"/>
      <c r="G117" s="161"/>
      <c r="H117" s="161"/>
      <c r="I117" s="161"/>
      <c r="J117" s="14"/>
      <c r="O117" s="26"/>
    </row>
    <row r="118" spans="1:22" ht="21.5" customHeight="1" x14ac:dyDescent="0.35">
      <c r="A118" s="174">
        <v>10</v>
      </c>
      <c r="B118" s="177" t="s">
        <v>261</v>
      </c>
      <c r="C118" s="177" t="s">
        <v>47</v>
      </c>
      <c r="D118" s="177"/>
      <c r="E118" s="177"/>
      <c r="F118" s="177"/>
      <c r="G118" s="177"/>
      <c r="H118" s="177"/>
      <c r="I118" s="177"/>
      <c r="V118" s="26"/>
    </row>
    <row r="119" spans="1:22" x14ac:dyDescent="0.35">
      <c r="A119" s="175"/>
      <c r="B119" s="177"/>
      <c r="C119" s="10" t="s">
        <v>33</v>
      </c>
      <c r="D119" s="10" t="s">
        <v>36</v>
      </c>
      <c r="E119" s="10" t="s">
        <v>37</v>
      </c>
      <c r="F119" s="10" t="s">
        <v>69</v>
      </c>
      <c r="G119" s="1" t="s">
        <v>1</v>
      </c>
      <c r="H119" s="1" t="s">
        <v>49</v>
      </c>
      <c r="I119" s="1" t="s">
        <v>39</v>
      </c>
      <c r="V119" s="26"/>
    </row>
    <row r="120" spans="1:22" x14ac:dyDescent="0.35">
      <c r="A120" s="175"/>
      <c r="B120" s="1" t="s">
        <v>70</v>
      </c>
      <c r="C120" s="1">
        <v>0.9</v>
      </c>
      <c r="D120" s="1">
        <v>0.7</v>
      </c>
      <c r="E120" s="1">
        <v>0.1</v>
      </c>
      <c r="F120" s="1">
        <v>18</v>
      </c>
      <c r="G120" s="1">
        <f>PRODUCT(C120:F120)</f>
        <v>1.1339999999999999</v>
      </c>
      <c r="H120" s="167">
        <f>G120+G121</f>
        <v>1.294</v>
      </c>
      <c r="I120" s="177" t="s">
        <v>42</v>
      </c>
      <c r="J120" s="21">
        <f>H120*1.1</f>
        <v>1.4234000000000002</v>
      </c>
      <c r="V120" s="26"/>
    </row>
    <row r="121" spans="1:22" x14ac:dyDescent="0.35">
      <c r="A121" s="176"/>
      <c r="B121" s="41" t="s">
        <v>71</v>
      </c>
      <c r="C121" s="42">
        <v>0.8</v>
      </c>
      <c r="D121" s="41">
        <v>0.5</v>
      </c>
      <c r="E121" s="42">
        <v>0.1</v>
      </c>
      <c r="F121" s="41">
        <v>4</v>
      </c>
      <c r="G121" s="1">
        <f>PRODUCT(C121:F121)</f>
        <v>0.16000000000000003</v>
      </c>
      <c r="H121" s="167"/>
      <c r="I121" s="177"/>
      <c r="J121" s="14"/>
      <c r="V121" s="26"/>
    </row>
  </sheetData>
  <mergeCells count="83">
    <mergeCell ref="A117:I117"/>
    <mergeCell ref="A118:A121"/>
    <mergeCell ref="B118:B119"/>
    <mergeCell ref="C118:I118"/>
    <mergeCell ref="H120:H121"/>
    <mergeCell ref="I120:I121"/>
    <mergeCell ref="A104:I104"/>
    <mergeCell ref="A111:I111"/>
    <mergeCell ref="J114:J115"/>
    <mergeCell ref="L93:L95"/>
    <mergeCell ref="M93:M95"/>
    <mergeCell ref="C94:F94"/>
    <mergeCell ref="G94:J94"/>
    <mergeCell ref="B93:B95"/>
    <mergeCell ref="C93:J93"/>
    <mergeCell ref="K93:K95"/>
    <mergeCell ref="A93:A96"/>
    <mergeCell ref="A98:A99"/>
    <mergeCell ref="M24:M27"/>
    <mergeCell ref="N24:N27"/>
    <mergeCell ref="A36:I36"/>
    <mergeCell ref="A1:L1"/>
    <mergeCell ref="A4:I4"/>
    <mergeCell ref="C18:I18"/>
    <mergeCell ref="A29:A31"/>
    <mergeCell ref="G23:J23"/>
    <mergeCell ref="C23:F23"/>
    <mergeCell ref="B22:B23"/>
    <mergeCell ref="C22:N22"/>
    <mergeCell ref="A22:A27"/>
    <mergeCell ref="B29:B30"/>
    <mergeCell ref="C29:F29"/>
    <mergeCell ref="G29:G30"/>
    <mergeCell ref="H29:H30"/>
    <mergeCell ref="I29:I30"/>
    <mergeCell ref="B24:B25"/>
    <mergeCell ref="B26:B27"/>
    <mergeCell ref="L24:L27"/>
    <mergeCell ref="K24:K27"/>
    <mergeCell ref="A5:A6"/>
    <mergeCell ref="A9:A10"/>
    <mergeCell ref="A12:A13"/>
    <mergeCell ref="A15:A16"/>
    <mergeCell ref="A18:A20"/>
    <mergeCell ref="I40:I41"/>
    <mergeCell ref="C38:J38"/>
    <mergeCell ref="B38:B39"/>
    <mergeCell ref="A38:A41"/>
    <mergeCell ref="B43:B46"/>
    <mergeCell ref="H56:H57"/>
    <mergeCell ref="I56:I57"/>
    <mergeCell ref="A54:A57"/>
    <mergeCell ref="C44:F45"/>
    <mergeCell ref="G45:J45"/>
    <mergeCell ref="G44:V44"/>
    <mergeCell ref="V47:V48"/>
    <mergeCell ref="F51:F52"/>
    <mergeCell ref="G51:G52"/>
    <mergeCell ref="A43:A52"/>
    <mergeCell ref="B54:B55"/>
    <mergeCell ref="C54:I54"/>
    <mergeCell ref="K45:N45"/>
    <mergeCell ref="O45:R45"/>
    <mergeCell ref="C43:V43"/>
    <mergeCell ref="A61:I61"/>
    <mergeCell ref="A69:A71"/>
    <mergeCell ref="B69:B70"/>
    <mergeCell ref="C69:I69"/>
    <mergeCell ref="A63:A64"/>
    <mergeCell ref="A66:A67"/>
    <mergeCell ref="L73:L74"/>
    <mergeCell ref="M73:M74"/>
    <mergeCell ref="A73:A75"/>
    <mergeCell ref="A77:A78"/>
    <mergeCell ref="A81:I81"/>
    <mergeCell ref="B73:B74"/>
    <mergeCell ref="C73:F73"/>
    <mergeCell ref="G73:J73"/>
    <mergeCell ref="A89:A91"/>
    <mergeCell ref="C89:I89"/>
    <mergeCell ref="K73:K74"/>
    <mergeCell ref="A83:A84"/>
    <mergeCell ref="A86:A87"/>
  </mergeCells>
  <phoneticPr fontId="1" type="noConversion"/>
  <pageMargins left="0.25" right="0.25" top="0.75" bottom="0.75" header="0.3" footer="0.3"/>
  <pageSetup paperSize="9" scale="61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Boq for superstructure</vt:lpstr>
      <vt:lpstr>Boq foundation cost</vt:lpstr>
      <vt:lpstr>details for super structure</vt:lpstr>
      <vt:lpstr>details for foundation</vt:lpstr>
      <vt:lpstr>'Boq for superstructure'!Print_Area</vt:lpstr>
      <vt:lpstr>'Boq foundation cost'!Print_Area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Bishal Subba</dc:creator>
  <cp:lastModifiedBy>Bishal Subba</cp:lastModifiedBy>
  <cp:lastPrinted>2026-01-05T09:18:59Z</cp:lastPrinted>
  <dcterms:created xsi:type="dcterms:W3CDTF">2023-04-28T05:44:52Z</dcterms:created>
  <dcterms:modified xsi:type="dcterms:W3CDTF">2026-01-06T04:24:29Z</dcterms:modified>
</cp:coreProperties>
</file>