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17"/>
  <workbookPr codeName="ThisWorkbook"/>
  <mc:AlternateContent xmlns:mc="http://schemas.openxmlformats.org/markup-compatibility/2006">
    <mc:Choice Requires="x15">
      <x15ac:absPath xmlns:x15ac="http://schemas.microsoft.com/office/spreadsheetml/2010/11/ac" url="C:\Users\karma\Desktop\Official Correspondences\2025 capital works\Road construction tender\10 office mainteannce and construction of gabion wall\"/>
    </mc:Choice>
  </mc:AlternateContent>
  <xr:revisionPtr revIDLastSave="0" documentId="13_ncr:1_{631B5E44-B372-4479-A38F-5B5BD6438C6B}" xr6:coauthVersionLast="47" xr6:coauthVersionMax="47" xr10:uidLastSave="{00000000-0000-0000-0000-000000000000}"/>
  <bookViews>
    <workbookView xWindow="-110" yWindow="-110" windowWidth="25820" windowHeight="15500" xr2:uid="{00000000-000D-0000-FFFF-FFFF00000000}"/>
  </bookViews>
  <sheets>
    <sheet name="Estimate" sheetId="3" r:id="rId1"/>
    <sheet name="Measurement" sheetId="1" r:id="rId2"/>
    <sheet name="reinforcment"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4" i="3" l="1"/>
  <c r="H15" i="4"/>
  <c r="H11" i="4"/>
  <c r="H10" i="4"/>
  <c r="F11" i="4"/>
  <c r="F10" i="4"/>
  <c r="F8" i="4"/>
  <c r="H8" i="4" s="1"/>
  <c r="F7" i="4"/>
  <c r="H7" i="4" s="1"/>
  <c r="F6" i="4"/>
  <c r="H6" i="4" s="1"/>
  <c r="F5" i="4"/>
  <c r="H5" i="4" s="1"/>
  <c r="F4" i="4"/>
  <c r="H4" i="4" s="1"/>
  <c r="F3" i="4"/>
  <c r="H3" i="4" s="1"/>
  <c r="F29" i="1"/>
  <c r="G23" i="1"/>
  <c r="F74" i="3"/>
  <c r="G54" i="3"/>
  <c r="G118" i="3"/>
  <c r="G122" i="3"/>
  <c r="J122" i="3"/>
  <c r="G27" i="1"/>
  <c r="G28" i="1" s="1"/>
  <c r="F48" i="1"/>
  <c r="F47" i="1"/>
  <c r="F46" i="1"/>
  <c r="D45" i="1"/>
  <c r="F45" i="1" s="1"/>
  <c r="F44" i="1"/>
  <c r="D43" i="1"/>
  <c r="F43" i="1" s="1"/>
  <c r="E42" i="1"/>
  <c r="F42" i="1" s="1"/>
  <c r="D41" i="1"/>
  <c r="E41" i="1" s="1"/>
  <c r="F41" i="1" s="1"/>
  <c r="E40" i="1"/>
  <c r="F40" i="1" s="1"/>
  <c r="D39" i="1"/>
  <c r="E39" i="1" s="1"/>
  <c r="F39" i="1" s="1"/>
  <c r="F49" i="1" s="1"/>
  <c r="F110" i="3"/>
  <c r="G110" i="3"/>
  <c r="J110" i="3" s="1"/>
  <c r="F34" i="1"/>
  <c r="F33" i="1"/>
  <c r="F30" i="1"/>
  <c r="F31" i="1"/>
  <c r="F32" i="1"/>
  <c r="F35" i="1"/>
  <c r="F106" i="3" s="1"/>
  <c r="G106" i="3" s="1"/>
  <c r="J106" i="3" s="1"/>
  <c r="G26" i="1"/>
  <c r="G25" i="1"/>
  <c r="G24" i="1"/>
  <c r="K21" i="1"/>
  <c r="F98" i="3" s="1"/>
  <c r="G98" i="3" s="1"/>
  <c r="J98" i="3" s="1"/>
  <c r="F21" i="1"/>
  <c r="F20" i="1"/>
  <c r="F94" i="3"/>
  <c r="F90" i="3"/>
  <c r="G94" i="3"/>
  <c r="J94" i="3" s="1"/>
  <c r="F86" i="3"/>
  <c r="E18" i="1"/>
  <c r="F17" i="1"/>
  <c r="F16" i="1"/>
  <c r="E15" i="1"/>
  <c r="C19" i="1" s="1"/>
  <c r="F78" i="3" s="1"/>
  <c r="F70" i="3"/>
  <c r="G70" i="3" s="1"/>
  <c r="J70" i="3" s="1"/>
  <c r="G14" i="1"/>
  <c r="F66" i="3"/>
  <c r="G66" i="3" s="1"/>
  <c r="J66" i="3" s="1"/>
  <c r="F62" i="3"/>
  <c r="G62" i="3" s="1"/>
  <c r="J62" i="3" s="1"/>
  <c r="F58" i="3"/>
  <c r="G58" i="3" s="1"/>
  <c r="J58" i="3" s="1"/>
  <c r="F54" i="3"/>
  <c r="J54" i="3" s="1"/>
  <c r="G10" i="1"/>
  <c r="B46" i="3" s="1"/>
  <c r="D46" i="3" s="1"/>
  <c r="F46" i="3" s="1"/>
  <c r="G46" i="3" s="1"/>
  <c r="J46" i="3" s="1"/>
  <c r="G22" i="3"/>
  <c r="J22" i="3" s="1"/>
  <c r="C12" i="1"/>
  <c r="G18" i="3"/>
  <c r="J18" i="3" s="1"/>
  <c r="F14" i="3"/>
  <c r="G14" i="3" s="1"/>
  <c r="J14" i="3" s="1"/>
  <c r="J118" i="3" l="1"/>
  <c r="F102" i="3"/>
  <c r="G102" i="3" s="1"/>
  <c r="J102" i="3" s="1"/>
  <c r="G114" i="3"/>
  <c r="J114" i="3" s="1"/>
  <c r="B50" i="1"/>
  <c r="G74" i="3"/>
  <c r="J74" i="3" s="1"/>
  <c r="F82" i="3"/>
  <c r="G78" i="3"/>
  <c r="J78" i="3" s="1"/>
  <c r="C9" i="1"/>
  <c r="B42" i="3" s="1"/>
  <c r="C6" i="1"/>
  <c r="C5" i="1"/>
  <c r="B26" i="3" s="1"/>
  <c r="C7" i="1"/>
  <c r="E6" i="1"/>
  <c r="F5" i="1"/>
  <c r="F4" i="1"/>
  <c r="C2" i="1"/>
  <c r="B10" i="3" l="1"/>
  <c r="G10" i="3" s="1"/>
  <c r="J10" i="3" s="1"/>
  <c r="C3" i="1"/>
  <c r="B34" i="3" s="1"/>
  <c r="F34" i="3" s="1"/>
  <c r="B30" i="3"/>
  <c r="F30" i="3" s="1"/>
  <c r="G30" i="3" s="1"/>
  <c r="J30" i="3" s="1"/>
  <c r="G82" i="3"/>
  <c r="J82" i="3" s="1"/>
  <c r="G86" i="3"/>
  <c r="J86" i="3" s="1"/>
  <c r="F26" i="3"/>
  <c r="G26" i="3" s="1"/>
  <c r="J26" i="3" s="1"/>
  <c r="F6" i="1"/>
  <c r="B38" i="3"/>
  <c r="F38" i="3" s="1"/>
  <c r="G38" i="3" s="1"/>
  <c r="J38" i="3" s="1"/>
  <c r="F42" i="3"/>
  <c r="G42" i="3"/>
  <c r="F7" i="1"/>
  <c r="G34" i="3" l="1"/>
  <c r="J34" i="3" s="1"/>
  <c r="J124" i="3" s="1"/>
  <c r="J42" i="3"/>
  <c r="F50" i="3"/>
  <c r="G50" i="3" s="1"/>
  <c r="J50" i="3" s="1"/>
  <c r="G90" i="3"/>
  <c r="J90"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Bishal Subba</author>
  </authors>
  <commentList>
    <comment ref="C2" authorId="0" shapeId="0" xr:uid="{7794B982-8619-4106-854D-5B72C2617CE4}">
      <text>
        <r>
          <rPr>
            <b/>
            <sz val="9"/>
            <color indexed="81"/>
            <rFont val="Tahoma"/>
            <family val="2"/>
          </rPr>
          <t>Bishal Subba:</t>
        </r>
        <r>
          <rPr>
            <sz val="9"/>
            <color indexed="81"/>
            <rFont val="Tahoma"/>
            <family val="2"/>
          </rPr>
          <t xml:space="preserve">
6.4 m from IWPP
37.64m from rinpung</t>
        </r>
      </text>
    </comment>
    <comment ref="C3" authorId="0" shapeId="0" xr:uid="{96BC3236-5160-4CF9-85A6-00073542028A}">
      <text>
        <r>
          <rPr>
            <b/>
            <sz val="9"/>
            <color indexed="81"/>
            <rFont val="Tahoma"/>
            <family val="2"/>
          </rPr>
          <t>Bishal Subba:</t>
        </r>
        <r>
          <rPr>
            <sz val="9"/>
            <color indexed="81"/>
            <rFont val="Tahoma"/>
            <family val="2"/>
          </rPr>
          <t xml:space="preserve">
25 m till soak pit</t>
        </r>
      </text>
    </comment>
    <comment ref="C5" authorId="0" shapeId="0" xr:uid="{06BA0DB8-BB07-4430-BC74-6B3157FBA634}">
      <text>
        <r>
          <rPr>
            <b/>
            <sz val="9"/>
            <color indexed="81"/>
            <rFont val="Tahoma"/>
            <family val="2"/>
          </rPr>
          <t>Bishal Subba:</t>
        </r>
        <r>
          <rPr>
            <sz val="9"/>
            <color indexed="81"/>
            <rFont val="Tahoma"/>
            <family val="2"/>
          </rPr>
          <t xml:space="preserve">
6.4 from IWPP
</t>
        </r>
      </text>
    </comment>
    <comment ref="C7" authorId="0" shapeId="0" xr:uid="{F1A6DCA5-DA64-48FD-AF03-4C3EAB47ABF3}">
      <text>
        <r>
          <rPr>
            <b/>
            <sz val="9"/>
            <color indexed="81"/>
            <rFont val="Tahoma"/>
            <family val="2"/>
          </rPr>
          <t>Bishal Subba:</t>
        </r>
        <r>
          <rPr>
            <sz val="9"/>
            <color indexed="81"/>
            <rFont val="Tahoma"/>
            <family val="2"/>
          </rPr>
          <t xml:space="preserve">
till septic from rinpung 9.5
cross drain 9.8
till soak pit 25</t>
        </r>
      </text>
    </comment>
    <comment ref="C9" authorId="0" shapeId="0" xr:uid="{03EE6EAA-8D35-4994-BA28-4976DCA5588B}">
      <text>
        <r>
          <rPr>
            <b/>
            <sz val="9"/>
            <color indexed="81"/>
            <rFont val="Tahoma"/>
            <family val="2"/>
          </rPr>
          <t>Bishal Subba:</t>
        </r>
        <r>
          <rPr>
            <sz val="9"/>
            <color indexed="81"/>
            <rFont val="Tahoma"/>
            <family val="2"/>
          </rPr>
          <t xml:space="preserve">
9.8 cross drain
26 side drain
</t>
        </r>
      </text>
    </comment>
  </commentList>
</comments>
</file>

<file path=xl/sharedStrings.xml><?xml version="1.0" encoding="utf-8"?>
<sst xmlns="http://schemas.openxmlformats.org/spreadsheetml/2006/main" count="363" uniqueCount="179">
  <si>
    <t>sl</t>
  </si>
  <si>
    <t>Total (m)</t>
  </si>
  <si>
    <t>Work</t>
  </si>
  <si>
    <t>Width (m)</t>
  </si>
  <si>
    <t>Depth (m)</t>
  </si>
  <si>
    <r>
      <t>Volume (m</t>
    </r>
    <r>
      <rPr>
        <vertAlign val="superscript"/>
        <sz val="11"/>
        <color theme="1"/>
        <rFont val="Calibri"/>
        <family val="2"/>
        <scheme val="minor"/>
      </rPr>
      <t>3</t>
    </r>
    <r>
      <rPr>
        <sz val="11"/>
        <color theme="1"/>
        <rFont val="Calibri"/>
        <family val="2"/>
        <scheme val="minor"/>
      </rPr>
      <t>)</t>
    </r>
  </si>
  <si>
    <t>Dismantle soil pipe and supply Pipe length (HDPE PN6)</t>
  </si>
  <si>
    <t>Dismantling PCC</t>
  </si>
  <si>
    <t>Excavation PCC</t>
  </si>
  <si>
    <t>Fill up with PCC</t>
  </si>
  <si>
    <t xml:space="preserve">Excavation cross drain and till septic </t>
  </si>
  <si>
    <t>cleaning ,Emptying and demolition of old septic tank</t>
  </si>
  <si>
    <t>LS</t>
  </si>
  <si>
    <t>Drain</t>
  </si>
  <si>
    <t>Grating</t>
  </si>
  <si>
    <t>Dismantling of eletric pole</t>
  </si>
  <si>
    <t>no</t>
  </si>
  <si>
    <t>NATURAL RESOURCES DEVELOPMENT CORPORATION LIMITED</t>
  </si>
  <si>
    <t>m</t>
  </si>
  <si>
    <t>Sl no</t>
  </si>
  <si>
    <t>Description</t>
  </si>
  <si>
    <t>Qty</t>
  </si>
  <si>
    <t>Unit</t>
  </si>
  <si>
    <t>Rate</t>
  </si>
  <si>
    <t>Amount</t>
  </si>
  <si>
    <t>Remarks</t>
  </si>
  <si>
    <t>L(m)</t>
  </si>
  <si>
    <r>
      <t>m</t>
    </r>
    <r>
      <rPr>
        <vertAlign val="superscript"/>
        <sz val="11"/>
        <color theme="1"/>
        <rFont val="Verdana"/>
        <family val="2"/>
      </rPr>
      <t>2</t>
    </r>
  </si>
  <si>
    <t>Nos</t>
  </si>
  <si>
    <t>W(m)</t>
  </si>
  <si>
    <t>H(m)</t>
  </si>
  <si>
    <t>Volume</t>
  </si>
  <si>
    <r>
      <t>m</t>
    </r>
    <r>
      <rPr>
        <vertAlign val="superscript"/>
        <sz val="11"/>
        <color theme="1"/>
        <rFont val="Verdana"/>
        <family val="2"/>
      </rPr>
      <t>3</t>
    </r>
  </si>
  <si>
    <t>Stone soling</t>
  </si>
  <si>
    <t>SM0072</t>
  </si>
  <si>
    <t>GRAND TOTAL:</t>
  </si>
  <si>
    <t>Toilet Repair and Mainteannce estiamtes</t>
  </si>
  <si>
    <t>Location: Langjophakha</t>
  </si>
  <si>
    <t>DD0075</t>
  </si>
  <si>
    <t>Dismantling of old S.W pipes including breaking joints, bed concrete, stacking of useful materials &amp; disposal of rubbish within 50m lead 100 mm dia</t>
  </si>
  <si>
    <t>Demolishing cement concrete 1:3:6 &amp; richer, including disposal of materials within 50m lead</t>
  </si>
  <si>
    <t>DD0001</t>
  </si>
  <si>
    <t>nos</t>
  </si>
  <si>
    <t>DD0100</t>
  </si>
  <si>
    <t>Dismantling of flushing cistern, wash closet and floor drain of any size including stacking of useful materials &amp; disposal of rubbish within 50 m lead</t>
  </si>
  <si>
    <t>Dismantling of cister,wash closet, basin and floor drain</t>
  </si>
  <si>
    <t>EW0032</t>
  </si>
  <si>
    <t>Earth work in excavation over areas, depth &gt;300mm, width &gt;1.5m, area &gt;10 Sq.m on plan, including disposal of excavated earth within 50m lead and 1.5m lift &amp; disposed soil to be neatly dressed in all types of rocks with or without blasting</t>
  </si>
  <si>
    <t>Dismantling SW pipes</t>
  </si>
  <si>
    <t>Distmantling Concrete bed</t>
  </si>
  <si>
    <t>Dismantling Cisterns, water closet and floor drain</t>
  </si>
  <si>
    <t>Excavation SW pipes in plinth area</t>
  </si>
  <si>
    <t>Excavation Cross drain, till septic tank and soak pit</t>
  </si>
  <si>
    <t>Supply and installation of HDPE pipes</t>
  </si>
  <si>
    <t>PO0036</t>
  </si>
  <si>
    <t>Providing &amp; laying H.D.P.E Pipes, 6 PN, including H.D.P.E fittings (excluding trenching, refilling &amp; thrust block) 110 mm</t>
  </si>
  <si>
    <t>PCC covering the pipes</t>
  </si>
  <si>
    <t>Providing and laying in position plain cement concrete excluding the cost of centering and shuttering - All work upto plinth level 1:2:4 (1 cement : 2 sand : 4 graded crushed rock 20 mm nominal size)</t>
  </si>
  <si>
    <t>CW0003</t>
  </si>
  <si>
    <t>Drain cross drain and side drain</t>
  </si>
  <si>
    <t>Constructing second class brick masonry open surface drain in cement mortar 1:4 including earth work in excavation 100 mm thick concrete bed 1:5:10, 40mm aggregate and 25mm thick cement concrete 1:2:4,12 mm aggregate for filling haunches including 12mm 
cement plastering 1:4 with a floating coat of neat cement and disposal of surplus earth etc. complete 250mm wide x 300mm average depth</t>
  </si>
  <si>
    <t>DR0012</t>
  </si>
  <si>
    <t>Supply and installation of hdpe pipe</t>
  </si>
  <si>
    <t>Steel Grating over cross drain</t>
  </si>
  <si>
    <t>Kg/m</t>
  </si>
  <si>
    <t>Total kg</t>
  </si>
  <si>
    <t>Total</t>
  </si>
  <si>
    <t>Kg</t>
  </si>
  <si>
    <t>Steel work welded, in built up sections, trusses, frame-works including cutting, hoisting, fixing and appl. priming coat of red lead paint In Tees, angles, flats and channels</t>
  </si>
  <si>
    <t>SW0021</t>
  </si>
  <si>
    <t xml:space="preserve">Providing &amp; fixing European-type vitreous china w.c pedestal including seat and lid with c.p brass hinges, 15 lit white vitreous china low level cistern, fittings, brackets, repair walls white, with plastic seat &amp; lid </t>
  </si>
  <si>
    <t>PI0050</t>
  </si>
  <si>
    <t xml:space="preserve">Supply and installation of water closet </t>
  </si>
  <si>
    <t>Supply and installation of sink basin</t>
  </si>
  <si>
    <t xml:space="preserve">Providing &amp; fixing white vitreous china wash basin, including C.I brackets, 15mm C.P. brass pillar taps, c.p. chain &amp; rubber plug, 32mm pvc waste, 32mm dia. trap &amp; union, repair walls Flat back wash basin 550x400mm with single 15mm c.p. brass pillar tap </t>
  </si>
  <si>
    <t>PI0088</t>
  </si>
  <si>
    <t>Supply and installation of pedestals</t>
  </si>
  <si>
    <t>Providing &amp; fixing pedestals for basins, white vitreous china, recessed back for pipes and necessary fittings</t>
  </si>
  <si>
    <t>PI0115</t>
  </si>
  <si>
    <t>Supply and installation of Floor drains</t>
  </si>
  <si>
    <t xml:space="preserve">Providing &amp; fixing P.V.C Nahani Trap 110mm inlet &amp; 75mm outlet </t>
  </si>
  <si>
    <t>PO0565</t>
  </si>
  <si>
    <t xml:space="preserve">sink basin </t>
  </si>
  <si>
    <t xml:space="preserve">nos </t>
  </si>
  <si>
    <t>one for khandu</t>
  </si>
  <si>
    <t>PCC for leveling of toilet floor</t>
  </si>
  <si>
    <t>Supply and installation of pipes for cisterns</t>
  </si>
  <si>
    <t>Providing &amp; fixing H.D.P.E pipes, PN 10, including clamps &amp; repair walls etc. complete including fittings and bends 20mm</t>
  </si>
  <si>
    <t>PI0010</t>
  </si>
  <si>
    <t>Surface preparation</t>
  </si>
  <si>
    <t>minus</t>
  </si>
  <si>
    <t>Front wall</t>
  </si>
  <si>
    <t>door</t>
  </si>
  <si>
    <t>internal walls</t>
  </si>
  <si>
    <t>Retaining wall RM rinpung side</t>
  </si>
  <si>
    <t>Surface preparation removing by scraping, sand papering, including scratch repairs White colour-wash</t>
  </si>
  <si>
    <t>PT0001</t>
  </si>
  <si>
    <t>Providing &amp; applying white or colour washing White washing with lime, old work, two coats</t>
  </si>
  <si>
    <t>PT0021</t>
  </si>
  <si>
    <t>Painting white wash</t>
  </si>
  <si>
    <t>Painting Finising layer</t>
  </si>
  <si>
    <t xml:space="preserve">Providing and applying finishing coats Dry distemper, two coats on new work, including white priming coat </t>
  </si>
  <si>
    <t>PT0040</t>
  </si>
  <si>
    <t>Tiles in toilet floors</t>
  </si>
  <si>
    <t>Providing and laying tiles in flooring, treads of steps and landings in different sizes (Sizes and thickness to be specified by the engineer/as per design) in all colours and shade, laid on 20 mm thick cement  mortar 1:4 (1 cement: 4 coarse sand) finished with flush pointing in 
white cement</t>
  </si>
  <si>
    <t>GL0002</t>
  </si>
  <si>
    <t>Septic tank excavation</t>
  </si>
  <si>
    <t xml:space="preserve">Earth work in excavation over areas using Excavator, exceeding 300mm in depth, 1.5m in width as well as 10 sq.m in area on plan,  including dressing, levelling and disposal of excavated earth, lead up to 50m and lift up to 1.5m </t>
  </si>
  <si>
    <t>EW0047</t>
  </si>
  <si>
    <t>Septic tank soling</t>
  </si>
  <si>
    <t>Providing and laying Hand packed stone filling or soling with stones</t>
  </si>
  <si>
    <t>Septic tank PCC</t>
  </si>
  <si>
    <t>Providing and laying in position plain cement concrete excluding the cost of centering and shuttering - All work upto plinth level. 1:3:6 (1 cement : 3 sand : 6 graded crushed rock 20 mm nominal size)</t>
  </si>
  <si>
    <t>CW0005</t>
  </si>
  <si>
    <t>Septic tank RCC</t>
  </si>
  <si>
    <t>PCC for septic tank</t>
  </si>
  <si>
    <t>RCC for septci tank</t>
  </si>
  <si>
    <t>External long side</t>
  </si>
  <si>
    <t>External short side</t>
  </si>
  <si>
    <t>First chamber</t>
  </si>
  <si>
    <t>second chamber</t>
  </si>
  <si>
    <t>Providing &amp; laying in position reinforced cement concrete excluding the cost of centering, shuttering and reinforcement - all work upto plinth level 1:1.5:3 (1 cement : 1.5 sand : 3 graded crushed rock 20 mm nominal size) M20</t>
  </si>
  <si>
    <t>RC0002</t>
  </si>
  <si>
    <t>Form Work</t>
  </si>
  <si>
    <t>Septic tank Form work</t>
  </si>
  <si>
    <t xml:space="preserve">Providing &amp; fixing centering and shuttering with timber including strutting, propping etc. and removal of formwork in Foundation and plinth etc. </t>
  </si>
  <si>
    <t>RC0090</t>
  </si>
  <si>
    <t>Pipe in opening</t>
  </si>
  <si>
    <t>Septic tank Reinforcement</t>
  </si>
  <si>
    <t>Reinforcment</t>
  </si>
  <si>
    <t>Long side U shape Length (m)</t>
  </si>
  <si>
    <t>Length of side</t>
  </si>
  <si>
    <t>Total length</t>
  </si>
  <si>
    <t>For two sides</t>
  </si>
  <si>
    <t>Long side transverse to U (m)</t>
  </si>
  <si>
    <t>short side U shape Length (m)</t>
  </si>
  <si>
    <t>short side transverse to U (m)</t>
  </si>
  <si>
    <t>Chamber 1 partition U (m)</t>
  </si>
  <si>
    <t>Chamber 1 transverse U (m)</t>
  </si>
  <si>
    <t>Chamber 2 partition U (m)</t>
  </si>
  <si>
    <t>Chamber 2 transverse U (m)</t>
  </si>
  <si>
    <t>slab long side</t>
  </si>
  <si>
    <t>slab short side</t>
  </si>
  <si>
    <t xml:space="preserve">Weight </t>
  </si>
  <si>
    <t>Providing &amp; fixing Thermo-Mechanically Treated reinforcement bar  (Yield Strength 500 MPa) for R.C.C work including cutting, bending, binding and placing in position complete</t>
  </si>
  <si>
    <t>Dia (mm)</t>
  </si>
  <si>
    <t>Weight/m</t>
  </si>
  <si>
    <t>Manhole</t>
  </si>
  <si>
    <t>Soak pit</t>
  </si>
  <si>
    <t xml:space="preserve">Constructing Soak Pit Size 2500 dia. x 3000mm depth including 450x450mm dry brick honeycomb shaft and 110 dia H.D.P.E (PN 4) drain pipe X 1800mm 
long </t>
  </si>
  <si>
    <t xml:space="preserve">Providing &amp; fixing CI water tight manhole covers C.I. manhole cover and frame (medium duty) 500mm internal dia. Total weight of cover and frame not less than 116 kg. (cover 58 kg. and frame 58 kg) </t>
  </si>
  <si>
    <t>Demolition of Septic tank</t>
  </si>
  <si>
    <t>slab</t>
  </si>
  <si>
    <t>sl no</t>
  </si>
  <si>
    <t>Section</t>
  </si>
  <si>
    <t>L</t>
  </si>
  <si>
    <t>Dia</t>
  </si>
  <si>
    <t>Bottom floor</t>
  </si>
  <si>
    <t>Direction</t>
  </si>
  <si>
    <t>X</t>
  </si>
  <si>
    <t>Covered in U shape</t>
  </si>
  <si>
    <t>Y</t>
  </si>
  <si>
    <t>Bottom floor&amp;Transverse to U</t>
  </si>
  <si>
    <t>both bottom and side walls in longer direction</t>
  </si>
  <si>
    <t>U shape</t>
  </si>
  <si>
    <t>u throughout</t>
  </si>
  <si>
    <t>AA transverse to U</t>
  </si>
  <si>
    <t>Green</t>
  </si>
  <si>
    <t>CC transverse to U</t>
  </si>
  <si>
    <t>DD transverse to U</t>
  </si>
  <si>
    <t>Total reinforcement</t>
  </si>
  <si>
    <t>2 sides</t>
  </si>
  <si>
    <t>Prepared by</t>
  </si>
  <si>
    <t>Bishal Subba</t>
  </si>
  <si>
    <t>Civil Engineer</t>
  </si>
  <si>
    <t xml:space="preserve"> </t>
  </si>
  <si>
    <t>Dismantling of existing septic tank, including cleaning, emptying of contents and disposal, and removal of all debris and disposal from site complete.</t>
  </si>
  <si>
    <t>PO0601</t>
  </si>
  <si>
    <t>MT0752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</si>
</sst>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quot;-&quot;??_);_(@_)"/>
    <numFmt numFmtId="165" formatCode="0.0000"/>
    <numFmt numFmtId="166" formatCode="0.000"/>
    <numFmt numFmtId="167" formatCode="0.0"/>
  </numFmts>
  <fonts count="16" x14ac:knownFonts="1">
    <font>
      <sz val="11"/>
      <color theme="1"/>
      <name val="Calibri"/>
      <family val="2"/>
      <scheme val="minor"/>
    </font>
    <font>
      <sz val="9"/>
      <color indexed="81"/>
      <name val="Tahoma"/>
      <family val="2"/>
    </font>
    <font>
      <b/>
      <sz val="9"/>
      <color indexed="81"/>
      <name val="Tahoma"/>
      <family val="2"/>
    </font>
    <font>
      <vertAlign val="superscript"/>
      <sz val="11"/>
      <color theme="1"/>
      <name val="Calibri"/>
      <family val="2"/>
      <scheme val="minor"/>
    </font>
    <font>
      <sz val="11"/>
      <color theme="1"/>
      <name val="Calibri"/>
      <family val="2"/>
      <scheme val="minor"/>
    </font>
    <font>
      <b/>
      <sz val="11"/>
      <color theme="1"/>
      <name val="Calibri"/>
      <family val="2"/>
      <scheme val="minor"/>
    </font>
    <font>
      <b/>
      <sz val="11"/>
      <color rgb="FF00B0F0"/>
      <name val="Verdana"/>
      <family val="2"/>
    </font>
    <font>
      <sz val="11"/>
      <color rgb="FF00B0F0"/>
      <name val="Verdana"/>
      <family val="2"/>
    </font>
    <font>
      <b/>
      <sz val="11"/>
      <color rgb="FF00B050"/>
      <name val="Verdana"/>
      <family val="2"/>
    </font>
    <font>
      <sz val="11"/>
      <color rgb="FF00B050"/>
      <name val="Verdana"/>
      <family val="2"/>
    </font>
    <font>
      <b/>
      <sz val="11"/>
      <color theme="1"/>
      <name val="Verdana"/>
      <family val="2"/>
    </font>
    <font>
      <sz val="11"/>
      <color theme="1"/>
      <name val="Verdana"/>
      <family val="2"/>
    </font>
    <font>
      <sz val="11"/>
      <name val="Verdana"/>
      <family val="2"/>
    </font>
    <font>
      <vertAlign val="superscript"/>
      <sz val="11"/>
      <color theme="1"/>
      <name val="Verdana"/>
      <family val="2"/>
    </font>
    <font>
      <sz val="10"/>
      <color rgb="FF000000"/>
      <name val="Times New Roman"/>
      <family val="1"/>
    </font>
    <font>
      <sz val="10"/>
      <color rgb="FF000000"/>
      <name val="Times New Roman"/>
      <charset val="204"/>
    </font>
  </fonts>
  <fills count="6">
    <fill>
      <patternFill patternType="none"/>
    </fill>
    <fill>
      <patternFill patternType="gray125"/>
    </fill>
    <fill>
      <patternFill patternType="solid">
        <fgColor theme="4" tint="0.79998168889431442"/>
        <bgColor indexed="64"/>
      </patternFill>
    </fill>
    <fill>
      <patternFill patternType="solid">
        <fgColor theme="5" tint="0.59999389629810485"/>
        <bgColor indexed="64"/>
      </patternFill>
    </fill>
    <fill>
      <patternFill patternType="solid">
        <fgColor theme="6"/>
        <bgColor indexed="64"/>
      </patternFill>
    </fill>
    <fill>
      <patternFill patternType="solid">
        <fgColor rgb="FFFFFF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thin">
        <color indexed="64"/>
      </left>
      <right style="hair">
        <color auto="1"/>
      </right>
      <top style="hair">
        <color auto="1"/>
      </top>
      <bottom style="hair">
        <color auto="1"/>
      </bottom>
      <diagonal/>
    </border>
    <border>
      <left style="thin">
        <color indexed="64"/>
      </left>
      <right/>
      <top/>
      <bottom/>
      <diagonal/>
    </border>
    <border>
      <left/>
      <right style="hair">
        <color auto="1"/>
      </right>
      <top/>
      <bottom/>
      <diagonal/>
    </border>
    <border>
      <left style="hair">
        <color auto="1"/>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5">
    <xf numFmtId="0" fontId="0" fillId="0" borderId="0"/>
    <xf numFmtId="0" fontId="4" fillId="0" borderId="0"/>
    <xf numFmtId="43" fontId="14" fillId="0" borderId="0" applyFont="0" applyFill="0" applyBorder="0" applyAlignment="0" applyProtection="0"/>
    <xf numFmtId="0" fontId="15" fillId="0" borderId="0"/>
    <xf numFmtId="164" fontId="4" fillId="0" borderId="0" applyFont="0" applyFill="0" applyBorder="0" applyAlignment="0" applyProtection="0"/>
  </cellStyleXfs>
  <cellXfs count="52">
    <xf numFmtId="0" fontId="0" fillId="0" borderId="0" xfId="0"/>
    <xf numFmtId="2" fontId="0" fillId="0" borderId="0" xfId="0" applyNumberFormat="1"/>
    <xf numFmtId="0" fontId="10" fillId="0" borderId="0" xfId="1" applyFont="1" applyAlignment="1">
      <alignment vertical="top"/>
    </xf>
    <xf numFmtId="0" fontId="11" fillId="0" borderId="0" xfId="1" applyFont="1" applyAlignment="1">
      <alignment vertical="top" wrapText="1"/>
    </xf>
    <xf numFmtId="0" fontId="10" fillId="2" borderId="1" xfId="1" applyFont="1" applyFill="1" applyBorder="1" applyAlignment="1">
      <alignment wrapText="1"/>
    </xf>
    <xf numFmtId="0" fontId="11" fillId="0" borderId="8" xfId="1" applyFont="1" applyBorder="1" applyAlignment="1">
      <alignment horizontal="left" vertical="top" wrapText="1"/>
    </xf>
    <xf numFmtId="0" fontId="11" fillId="0" borderId="0" xfId="1" applyFont="1" applyAlignment="1">
      <alignment horizontal="left" vertical="top" wrapText="1"/>
    </xf>
    <xf numFmtId="0" fontId="11" fillId="4" borderId="1" xfId="1" applyFont="1" applyFill="1" applyBorder="1" applyAlignment="1">
      <alignment horizontal="left" vertical="top" wrapText="1"/>
    </xf>
    <xf numFmtId="2" fontId="12" fillId="0" borderId="1" xfId="1" applyNumberFormat="1" applyFont="1" applyBorder="1" applyAlignment="1">
      <alignment horizontal="left" vertical="top" wrapText="1"/>
    </xf>
    <xf numFmtId="0" fontId="11" fillId="0" borderId="1" xfId="1" applyFont="1" applyBorder="1" applyAlignment="1">
      <alignment vertical="top" wrapText="1"/>
    </xf>
    <xf numFmtId="0" fontId="11" fillId="0" borderId="15" xfId="1" applyFont="1" applyBorder="1" applyAlignment="1">
      <alignment horizontal="left" vertical="top" wrapText="1"/>
    </xf>
    <xf numFmtId="0" fontId="7" fillId="0" borderId="0" xfId="1" applyFont="1" applyAlignment="1">
      <alignment wrapText="1"/>
    </xf>
    <xf numFmtId="0" fontId="9" fillId="0" borderId="0" xfId="1" applyFont="1" applyAlignment="1">
      <alignment wrapText="1"/>
    </xf>
    <xf numFmtId="0" fontId="10" fillId="0" borderId="0" xfId="1" applyFont="1" applyAlignment="1">
      <alignment horizontal="left" vertical="top" wrapText="1"/>
    </xf>
    <xf numFmtId="2" fontId="11" fillId="0" borderId="9" xfId="1" applyNumberFormat="1" applyFont="1" applyBorder="1" applyAlignment="1">
      <alignment horizontal="left" vertical="top" wrapText="1"/>
    </xf>
    <xf numFmtId="0" fontId="11" fillId="0" borderId="7" xfId="1" applyFont="1" applyBorder="1" applyAlignment="1">
      <alignment horizontal="left" vertical="top" wrapText="1"/>
    </xf>
    <xf numFmtId="2" fontId="11" fillId="0" borderId="7" xfId="1" applyNumberFormat="1" applyFont="1" applyBorder="1" applyAlignment="1">
      <alignment horizontal="left" wrapText="1"/>
    </xf>
    <xf numFmtId="2" fontId="11" fillId="0" borderId="2" xfId="1" applyNumberFormat="1" applyFont="1" applyBorder="1" applyAlignment="1">
      <alignment horizontal="left" vertical="top" wrapText="1"/>
    </xf>
    <xf numFmtId="0" fontId="11" fillId="0" borderId="6" xfId="1" applyFont="1" applyBorder="1" applyAlignment="1">
      <alignment horizontal="left" vertical="top" wrapText="1"/>
    </xf>
    <xf numFmtId="2" fontId="11" fillId="0" borderId="6" xfId="1" applyNumberFormat="1" applyFont="1" applyBorder="1" applyAlignment="1">
      <alignment horizontal="left" vertical="top" wrapText="1"/>
    </xf>
    <xf numFmtId="43" fontId="11" fillId="0" borderId="7" xfId="2" applyFont="1" applyBorder="1" applyAlignment="1">
      <alignment horizontal="left" vertical="top" wrapText="1"/>
    </xf>
    <xf numFmtId="0" fontId="11" fillId="0" borderId="10" xfId="1" applyFont="1" applyBorder="1" applyAlignment="1">
      <alignment horizontal="left" vertical="top" wrapText="1"/>
    </xf>
    <xf numFmtId="0" fontId="11" fillId="0" borderId="13" xfId="1" applyFont="1" applyBorder="1" applyAlignment="1">
      <alignment horizontal="left" vertical="top" wrapText="1"/>
    </xf>
    <xf numFmtId="164" fontId="11" fillId="0" borderId="0" xfId="4" applyFont="1" applyFill="1" applyBorder="1" applyAlignment="1">
      <alignment horizontal="left" wrapText="1"/>
    </xf>
    <xf numFmtId="43" fontId="11" fillId="0" borderId="0" xfId="1" applyNumberFormat="1" applyFont="1" applyAlignment="1">
      <alignment horizontal="left" vertical="top" wrapText="1"/>
    </xf>
    <xf numFmtId="0" fontId="11" fillId="0" borderId="14" xfId="1" applyFont="1" applyBorder="1" applyAlignment="1">
      <alignment horizontal="left" vertical="top" wrapText="1"/>
    </xf>
    <xf numFmtId="0" fontId="11" fillId="0" borderId="15" xfId="1" applyFont="1" applyBorder="1" applyAlignment="1">
      <alignment horizontal="left" wrapText="1"/>
    </xf>
    <xf numFmtId="0" fontId="11" fillId="0" borderId="16" xfId="1" applyFont="1" applyBorder="1" applyAlignment="1">
      <alignment horizontal="left" vertical="top" wrapText="1"/>
    </xf>
    <xf numFmtId="164" fontId="11" fillId="0" borderId="0" xfId="1" applyNumberFormat="1" applyFont="1" applyAlignment="1">
      <alignment horizontal="left" vertical="top" wrapText="1"/>
    </xf>
    <xf numFmtId="166" fontId="11" fillId="0" borderId="1" xfId="1" applyNumberFormat="1" applyFont="1" applyBorder="1" applyAlignment="1">
      <alignment vertical="top" wrapText="1"/>
    </xf>
    <xf numFmtId="0" fontId="0" fillId="0" borderId="1" xfId="0" applyBorder="1"/>
    <xf numFmtId="0" fontId="5" fillId="0" borderId="0" xfId="0" applyFont="1"/>
    <xf numFmtId="165" fontId="0" fillId="0" borderId="0" xfId="0" applyNumberFormat="1"/>
    <xf numFmtId="2" fontId="5" fillId="0" borderId="0" xfId="0" applyNumberFormat="1" applyFont="1"/>
    <xf numFmtId="0" fontId="11" fillId="0" borderId="17" xfId="1" applyFont="1" applyBorder="1" applyAlignment="1">
      <alignment horizontal="left" vertical="top" wrapText="1"/>
    </xf>
    <xf numFmtId="0" fontId="11" fillId="0" borderId="18" xfId="1" applyFont="1" applyBorder="1" applyAlignment="1">
      <alignment horizontal="left" vertical="top" wrapText="1"/>
    </xf>
    <xf numFmtId="0" fontId="11" fillId="0" borderId="19" xfId="1" applyFont="1" applyBorder="1" applyAlignment="1">
      <alignment horizontal="left" vertical="top" wrapText="1"/>
    </xf>
    <xf numFmtId="0" fontId="10" fillId="0" borderId="0" xfId="1" applyFont="1" applyAlignment="1">
      <alignment horizontal="right" wrapText="1"/>
    </xf>
    <xf numFmtId="2" fontId="11" fillId="0" borderId="0" xfId="1" applyNumberFormat="1" applyFont="1" applyAlignment="1">
      <alignment horizontal="left" wrapText="1"/>
    </xf>
    <xf numFmtId="167" fontId="0" fillId="0" borderId="0" xfId="0" applyNumberFormat="1"/>
    <xf numFmtId="0" fontId="11" fillId="0" borderId="0" xfId="1" applyFont="1" applyAlignment="1">
      <alignment horizontal="left" vertical="top"/>
    </xf>
    <xf numFmtId="0" fontId="0" fillId="5" borderId="13" xfId="0" applyFill="1" applyBorder="1"/>
    <xf numFmtId="0" fontId="10" fillId="3" borderId="3" xfId="1" applyFont="1" applyFill="1" applyBorder="1" applyAlignment="1">
      <alignment horizontal="center" vertical="top" wrapText="1"/>
    </xf>
    <xf numFmtId="0" fontId="10" fillId="3" borderId="4" xfId="1" applyFont="1" applyFill="1" applyBorder="1" applyAlignment="1">
      <alignment horizontal="center" vertical="top" wrapText="1"/>
    </xf>
    <xf numFmtId="0" fontId="10" fillId="3" borderId="5" xfId="1" applyFont="1" applyFill="1" applyBorder="1" applyAlignment="1">
      <alignment horizontal="center" vertical="top" wrapText="1"/>
    </xf>
    <xf numFmtId="0" fontId="11" fillId="0" borderId="12" xfId="1" applyFont="1" applyBorder="1" applyAlignment="1">
      <alignment horizontal="left" vertical="top" wrapText="1"/>
    </xf>
    <xf numFmtId="0" fontId="11" fillId="0" borderId="0" xfId="1" applyFont="1" applyAlignment="1">
      <alignment horizontal="left" vertical="top" wrapText="1"/>
    </xf>
    <xf numFmtId="0" fontId="11" fillId="0" borderId="11" xfId="1" applyFont="1" applyBorder="1" applyAlignment="1">
      <alignment horizontal="left" vertical="top" wrapText="1"/>
    </xf>
    <xf numFmtId="0" fontId="10" fillId="0" borderId="0" xfId="1" applyFont="1" applyAlignment="1">
      <alignment horizontal="center" wrapText="1"/>
    </xf>
    <xf numFmtId="0" fontId="6" fillId="0" borderId="0" xfId="1" applyFont="1" applyAlignment="1">
      <alignment horizontal="center" wrapText="1"/>
    </xf>
    <xf numFmtId="0" fontId="8" fillId="0" borderId="0" xfId="1" applyFont="1" applyAlignment="1">
      <alignment horizontal="center" wrapText="1"/>
    </xf>
    <xf numFmtId="0" fontId="10" fillId="2" borderId="1" xfId="1" applyFont="1" applyFill="1" applyBorder="1" applyAlignment="1">
      <alignment horizontal="center" wrapText="1"/>
    </xf>
  </cellXfs>
  <cellStyles count="5">
    <cellStyle name="Comma 2" xfId="2" xr:uid="{C390E627-0129-4E50-A3B2-6118115870CC}"/>
    <cellStyle name="Comma 2 2" xfId="4" xr:uid="{7AB634E8-5334-437F-B1BA-DC8F58B27B8D}"/>
    <cellStyle name="Normal" xfId="0" builtinId="0"/>
    <cellStyle name="Normal 2" xfId="1" xr:uid="{AD88EE51-ACC5-4EA3-8A50-22223893C12A}"/>
    <cellStyle name="Normal 3" xfId="3" xr:uid="{C499E023-0302-4C4F-AD83-F4D373FC35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0A063-4AAA-4730-81F9-39D3C1EE9373}">
  <sheetPr codeName="Sheet1"/>
  <dimension ref="A1:M133"/>
  <sheetViews>
    <sheetView tabSelected="1" topLeftCell="A109" zoomScaleNormal="100" workbookViewId="0">
      <selection activeCell="M115" sqref="M115"/>
    </sheetView>
  </sheetViews>
  <sheetFormatPr defaultColWidth="8.90625" defaultRowHeight="13.5" x14ac:dyDescent="0.35"/>
  <cols>
    <col min="1" max="1" width="6.81640625" style="6" bestFit="1" customWidth="1"/>
    <col min="2" max="2" width="10.1796875" style="6" customWidth="1"/>
    <col min="3" max="3" width="10" style="6" customWidth="1"/>
    <col min="4" max="6" width="13.08984375" style="6" customWidth="1"/>
    <col min="7" max="7" width="12.08984375" style="6" bestFit="1" customWidth="1"/>
    <col min="8" max="8" width="8.90625" style="6"/>
    <col min="9" max="9" width="10.36328125" style="6" bestFit="1" customWidth="1"/>
    <col min="10" max="10" width="18.6328125" style="6" bestFit="1" customWidth="1"/>
    <col min="11" max="11" width="11.1796875" style="6" bestFit="1" customWidth="1"/>
    <col min="12" max="12" width="8.90625" style="6" customWidth="1"/>
    <col min="13" max="13" width="16.6328125" style="6" bestFit="1" customWidth="1"/>
    <col min="14" max="14" width="14.7265625" style="6" bestFit="1" customWidth="1"/>
    <col min="15" max="15" width="9.08984375" style="6" bestFit="1" customWidth="1"/>
    <col min="16" max="16" width="16.6328125" style="6" bestFit="1" customWidth="1"/>
    <col min="17" max="16384" width="8.90625" style="6"/>
  </cols>
  <sheetData>
    <row r="1" spans="1:11" s="11" customFormat="1" x14ac:dyDescent="0.25">
      <c r="A1" s="49" t="s">
        <v>17</v>
      </c>
      <c r="B1" s="49"/>
      <c r="C1" s="49"/>
      <c r="D1" s="49"/>
      <c r="E1" s="49"/>
      <c r="F1" s="49"/>
      <c r="G1" s="49"/>
      <c r="H1" s="49"/>
      <c r="I1" s="49"/>
      <c r="J1" s="49"/>
      <c r="K1" s="49"/>
    </row>
    <row r="2" spans="1:11" s="12" customFormat="1" x14ac:dyDescent="0.25">
      <c r="A2" s="50" t="s">
        <v>36</v>
      </c>
      <c r="B2" s="50"/>
      <c r="C2" s="50"/>
      <c r="D2" s="50"/>
      <c r="E2" s="50"/>
      <c r="F2" s="50"/>
      <c r="G2" s="50"/>
      <c r="H2" s="50"/>
      <c r="I2" s="50"/>
      <c r="J2" s="50"/>
      <c r="K2" s="50"/>
    </row>
    <row r="4" spans="1:11" x14ac:dyDescent="0.35">
      <c r="A4" s="2" t="s">
        <v>37</v>
      </c>
      <c r="B4" s="3"/>
      <c r="C4" s="3"/>
      <c r="D4" s="3"/>
      <c r="E4" s="3"/>
      <c r="F4" s="3"/>
      <c r="G4" s="3"/>
      <c r="H4" s="3"/>
      <c r="I4" s="3"/>
      <c r="J4" s="3"/>
      <c r="K4" s="3"/>
    </row>
    <row r="5" spans="1:11" x14ac:dyDescent="0.35">
      <c r="A5" s="34"/>
      <c r="B5" s="35"/>
      <c r="C5" s="35"/>
      <c r="D5" s="35"/>
      <c r="E5" s="35"/>
      <c r="F5" s="35"/>
      <c r="G5" s="35"/>
      <c r="H5" s="35"/>
      <c r="I5" s="35"/>
      <c r="J5" s="35"/>
      <c r="K5" s="36"/>
    </row>
    <row r="6" spans="1:11" s="13" customFormat="1" ht="14" thickBot="1" x14ac:dyDescent="0.3">
      <c r="A6" s="4" t="s">
        <v>19</v>
      </c>
      <c r="B6" s="51" t="s">
        <v>20</v>
      </c>
      <c r="C6" s="51"/>
      <c r="D6" s="51"/>
      <c r="E6" s="51"/>
      <c r="F6" s="51"/>
      <c r="G6" s="4" t="s">
        <v>21</v>
      </c>
      <c r="H6" s="4" t="s">
        <v>22</v>
      </c>
      <c r="I6" s="4" t="s">
        <v>23</v>
      </c>
      <c r="J6" s="4" t="s">
        <v>24</v>
      </c>
      <c r="K6" s="4" t="s">
        <v>25</v>
      </c>
    </row>
    <row r="7" spans="1:11" ht="14" thickBot="1" x14ac:dyDescent="0.3">
      <c r="A7" s="17">
        <v>1</v>
      </c>
      <c r="B7" s="42" t="s">
        <v>48</v>
      </c>
      <c r="C7" s="43"/>
      <c r="D7" s="43"/>
      <c r="E7" s="43"/>
      <c r="F7" s="44"/>
      <c r="G7" s="18"/>
      <c r="H7" s="15"/>
      <c r="I7" s="15"/>
      <c r="J7" s="16"/>
      <c r="K7" s="5"/>
    </row>
    <row r="8" spans="1:11" ht="51.5" customHeight="1" x14ac:dyDescent="0.25">
      <c r="A8" s="14"/>
      <c r="B8" s="45" t="s">
        <v>39</v>
      </c>
      <c r="C8" s="46"/>
      <c r="D8" s="46"/>
      <c r="E8" s="46"/>
      <c r="F8" s="47"/>
      <c r="G8" s="15"/>
      <c r="H8" s="15"/>
      <c r="I8" s="15"/>
      <c r="J8" s="16"/>
      <c r="K8" s="5"/>
    </row>
    <row r="9" spans="1:11" x14ac:dyDescent="0.25">
      <c r="A9" s="17"/>
      <c r="B9" s="7" t="s">
        <v>26</v>
      </c>
      <c r="C9" s="7" t="s">
        <v>29</v>
      </c>
      <c r="D9" s="7" t="s">
        <v>30</v>
      </c>
      <c r="E9" s="7" t="s">
        <v>28</v>
      </c>
      <c r="F9" s="7" t="s">
        <v>31</v>
      </c>
      <c r="G9" s="18"/>
      <c r="H9" s="15"/>
      <c r="I9" s="15"/>
      <c r="J9" s="16"/>
      <c r="K9" s="5"/>
    </row>
    <row r="10" spans="1:11" ht="15" thickBot="1" x14ac:dyDescent="0.4">
      <c r="A10" s="17"/>
      <c r="B10" s="8">
        <f>Measurement!C2</f>
        <v>44.04</v>
      </c>
      <c r="C10" s="8">
        <v>0.1</v>
      </c>
      <c r="D10" s="9">
        <v>0.1</v>
      </c>
      <c r="E10" s="9">
        <v>1</v>
      </c>
      <c r="F10" s="9"/>
      <c r="G10" s="19">
        <f>B10</f>
        <v>44.04</v>
      </c>
      <c r="H10" s="15" t="s">
        <v>18</v>
      </c>
      <c r="I10" s="15">
        <v>40.31</v>
      </c>
      <c r="J10" s="20">
        <f>G10*I10</f>
        <v>1775.2524000000001</v>
      </c>
      <c r="K10" s="41" t="s">
        <v>38</v>
      </c>
    </row>
    <row r="11" spans="1:11" ht="14" thickBot="1" x14ac:dyDescent="0.3">
      <c r="A11" s="17">
        <v>2</v>
      </c>
      <c r="B11" s="42" t="s">
        <v>49</v>
      </c>
      <c r="C11" s="43"/>
      <c r="D11" s="43"/>
      <c r="E11" s="43"/>
      <c r="F11" s="44"/>
      <c r="G11" s="18"/>
      <c r="H11" s="15"/>
      <c r="I11" s="15"/>
      <c r="J11" s="16"/>
      <c r="K11" s="5"/>
    </row>
    <row r="12" spans="1:11" ht="36" customHeight="1" x14ac:dyDescent="0.25">
      <c r="A12" s="14"/>
      <c r="B12" s="45" t="s">
        <v>40</v>
      </c>
      <c r="C12" s="46"/>
      <c r="D12" s="46"/>
      <c r="E12" s="46"/>
      <c r="F12" s="47"/>
      <c r="G12" s="15"/>
      <c r="H12" s="15"/>
      <c r="I12" s="15"/>
      <c r="J12" s="16"/>
      <c r="K12" s="5"/>
    </row>
    <row r="13" spans="1:11" x14ac:dyDescent="0.25">
      <c r="A13" s="17"/>
      <c r="B13" s="7" t="s">
        <v>26</v>
      </c>
      <c r="C13" s="7" t="s">
        <v>29</v>
      </c>
      <c r="D13" s="7" t="s">
        <v>30</v>
      </c>
      <c r="E13" s="7" t="s">
        <v>28</v>
      </c>
      <c r="F13" s="7" t="s">
        <v>31</v>
      </c>
      <c r="G13" s="18"/>
      <c r="H13" s="15"/>
      <c r="I13" s="15"/>
      <c r="J13" s="16"/>
      <c r="K13" s="5" t="s">
        <v>175</v>
      </c>
    </row>
    <row r="14" spans="1:11" ht="16" thickBot="1" x14ac:dyDescent="0.4">
      <c r="A14" s="17"/>
      <c r="B14" s="30">
        <v>27.38</v>
      </c>
      <c r="C14" s="30">
        <v>0.21</v>
      </c>
      <c r="D14" s="30">
        <v>0.1</v>
      </c>
      <c r="E14" s="9">
        <v>1</v>
      </c>
      <c r="F14" s="29">
        <f>PRODUCT(B14:E14)</f>
        <v>0.57497999999999994</v>
      </c>
      <c r="G14" s="19">
        <f>F14</f>
        <v>0.57497999999999994</v>
      </c>
      <c r="H14" s="15" t="s">
        <v>32</v>
      </c>
      <c r="I14">
        <v>1088.67</v>
      </c>
      <c r="J14" s="20">
        <f>G14*I14</f>
        <v>625.96347659999992</v>
      </c>
      <c r="K14" s="41" t="s">
        <v>41</v>
      </c>
    </row>
    <row r="15" spans="1:11" ht="14" thickBot="1" x14ac:dyDescent="0.3">
      <c r="A15" s="17">
        <v>3</v>
      </c>
      <c r="B15" s="42" t="s">
        <v>50</v>
      </c>
      <c r="C15" s="43"/>
      <c r="D15" s="43"/>
      <c r="E15" s="43"/>
      <c r="F15" s="44"/>
      <c r="G15" s="18"/>
      <c r="H15" s="15"/>
      <c r="I15" s="15"/>
      <c r="J15" s="16"/>
      <c r="K15" s="5"/>
    </row>
    <row r="16" spans="1:11" ht="51.5" customHeight="1" x14ac:dyDescent="0.25">
      <c r="A16" s="14"/>
      <c r="B16" s="45" t="s">
        <v>44</v>
      </c>
      <c r="C16" s="46"/>
      <c r="D16" s="46"/>
      <c r="E16" s="46"/>
      <c r="F16" s="47"/>
      <c r="G16" s="15"/>
      <c r="H16" s="15"/>
      <c r="I16" s="15"/>
      <c r="J16" s="16"/>
      <c r="K16" s="5"/>
    </row>
    <row r="17" spans="1:11" x14ac:dyDescent="0.25">
      <c r="A17" s="17"/>
      <c r="B17" s="7" t="s">
        <v>26</v>
      </c>
      <c r="C17" s="7" t="s">
        <v>29</v>
      </c>
      <c r="D17" s="7" t="s">
        <v>30</v>
      </c>
      <c r="E17" s="7" t="s">
        <v>28</v>
      </c>
      <c r="F17" s="7" t="s">
        <v>31</v>
      </c>
      <c r="G17" s="18"/>
      <c r="H17" s="15"/>
      <c r="I17" s="15"/>
      <c r="J17" s="16"/>
      <c r="K17" s="5"/>
    </row>
    <row r="18" spans="1:11" ht="15" thickBot="1" x14ac:dyDescent="0.4">
      <c r="A18" s="17"/>
      <c r="B18" s="8"/>
      <c r="C18" s="8"/>
      <c r="D18" s="9"/>
      <c r="E18" s="9">
        <v>13</v>
      </c>
      <c r="F18" s="9"/>
      <c r="G18" s="19">
        <f>E18</f>
        <v>13</v>
      </c>
      <c r="H18" s="15" t="s">
        <v>42</v>
      </c>
      <c r="I18">
        <v>349.58</v>
      </c>
      <c r="J18" s="20">
        <f>G18*I18</f>
        <v>4544.54</v>
      </c>
      <c r="K18" s="41" t="s">
        <v>43</v>
      </c>
    </row>
    <row r="19" spans="1:11" ht="14" thickBot="1" x14ac:dyDescent="0.3">
      <c r="A19" s="17">
        <v>4</v>
      </c>
      <c r="B19" s="42" t="s">
        <v>151</v>
      </c>
      <c r="C19" s="43"/>
      <c r="D19" s="43"/>
      <c r="E19" s="43"/>
      <c r="F19" s="44"/>
      <c r="G19" s="18"/>
      <c r="H19" s="15"/>
      <c r="I19" s="15"/>
      <c r="J19" s="16"/>
      <c r="K19" s="5"/>
    </row>
    <row r="20" spans="1:11" ht="57" customHeight="1" x14ac:dyDescent="0.25">
      <c r="A20" s="14"/>
      <c r="B20" s="45" t="s">
        <v>176</v>
      </c>
      <c r="C20" s="46"/>
      <c r="D20" s="46"/>
      <c r="E20" s="46"/>
      <c r="F20" s="47"/>
      <c r="G20" s="15"/>
      <c r="H20" s="15"/>
      <c r="I20" s="15"/>
      <c r="J20" s="16"/>
      <c r="K20" s="5"/>
    </row>
    <row r="21" spans="1:11" x14ac:dyDescent="0.25">
      <c r="A21" s="17"/>
      <c r="B21" s="7" t="s">
        <v>26</v>
      </c>
      <c r="C21" s="7" t="s">
        <v>29</v>
      </c>
      <c r="D21" s="7" t="s">
        <v>30</v>
      </c>
      <c r="E21" s="7" t="s">
        <v>28</v>
      </c>
      <c r="F21" s="7" t="s">
        <v>31</v>
      </c>
      <c r="G21" s="18"/>
      <c r="H21" s="15"/>
      <c r="I21" s="15"/>
      <c r="J21" s="16"/>
      <c r="K21" s="5"/>
    </row>
    <row r="22" spans="1:11" ht="15" thickBot="1" x14ac:dyDescent="0.4">
      <c r="A22" s="17"/>
      <c r="B22" s="8">
        <v>4</v>
      </c>
      <c r="C22" s="8">
        <v>4</v>
      </c>
      <c r="D22" s="9">
        <v>1.5</v>
      </c>
      <c r="E22" s="9">
        <v>1</v>
      </c>
      <c r="F22" s="9"/>
      <c r="G22" s="19">
        <f>E22</f>
        <v>1</v>
      </c>
      <c r="H22" s="15" t="s">
        <v>12</v>
      </c>
      <c r="I22">
        <v>15000</v>
      </c>
      <c r="J22" s="20">
        <f>G22*I22</f>
        <v>15000</v>
      </c>
      <c r="K22" s="41" t="s">
        <v>12</v>
      </c>
    </row>
    <row r="23" spans="1:11" ht="14" thickBot="1" x14ac:dyDescent="0.3">
      <c r="A23" s="17">
        <v>5</v>
      </c>
      <c r="B23" s="42" t="s">
        <v>51</v>
      </c>
      <c r="C23" s="43"/>
      <c r="D23" s="43"/>
      <c r="E23" s="43"/>
      <c r="F23" s="44"/>
      <c r="G23" s="18"/>
      <c r="H23" s="15"/>
      <c r="I23" s="15"/>
      <c r="J23" s="16"/>
      <c r="K23" s="5"/>
    </row>
    <row r="24" spans="1:11" ht="71.5" customHeight="1" x14ac:dyDescent="0.25">
      <c r="A24" s="14"/>
      <c r="B24" s="45" t="s">
        <v>47</v>
      </c>
      <c r="C24" s="46"/>
      <c r="D24" s="46"/>
      <c r="E24" s="46"/>
      <c r="F24" s="47"/>
      <c r="G24" s="15"/>
      <c r="H24" s="15"/>
      <c r="I24" s="15"/>
      <c r="J24" s="16"/>
      <c r="K24" s="5"/>
    </row>
    <row r="25" spans="1:11" x14ac:dyDescent="0.25">
      <c r="A25" s="17"/>
      <c r="B25" s="7" t="s">
        <v>26</v>
      </c>
      <c r="C25" s="7" t="s">
        <v>29</v>
      </c>
      <c r="D25" s="7" t="s">
        <v>30</v>
      </c>
      <c r="E25" s="7" t="s">
        <v>28</v>
      </c>
      <c r="F25" s="7" t="s">
        <v>31</v>
      </c>
      <c r="G25" s="18"/>
      <c r="H25" s="15"/>
      <c r="I25" s="15"/>
      <c r="J25" s="16"/>
      <c r="K25" s="5"/>
    </row>
    <row r="26" spans="1:11" ht="16" thickBot="1" x14ac:dyDescent="0.4">
      <c r="A26" s="17"/>
      <c r="B26" s="8">
        <f>Measurement!C5</f>
        <v>33.78</v>
      </c>
      <c r="C26" s="8">
        <v>0.25</v>
      </c>
      <c r="D26" s="9">
        <v>0.5</v>
      </c>
      <c r="E26" s="9">
        <v>1</v>
      </c>
      <c r="F26" s="29">
        <f>PRODUCT(B26:E26)</f>
        <v>4.2225000000000001</v>
      </c>
      <c r="G26" s="19">
        <f>F26</f>
        <v>4.2225000000000001</v>
      </c>
      <c r="H26" s="15" t="s">
        <v>32</v>
      </c>
      <c r="I26">
        <v>662.69</v>
      </c>
      <c r="J26" s="20">
        <f>G26*I26</f>
        <v>2798.2085250000005</v>
      </c>
      <c r="K26" s="41" t="s">
        <v>46</v>
      </c>
    </row>
    <row r="27" spans="1:11" ht="14" thickBot="1" x14ac:dyDescent="0.3">
      <c r="A27" s="17">
        <v>6</v>
      </c>
      <c r="B27" s="42" t="s">
        <v>52</v>
      </c>
      <c r="C27" s="43"/>
      <c r="D27" s="43"/>
      <c r="E27" s="43"/>
      <c r="F27" s="44"/>
      <c r="G27" s="18"/>
      <c r="H27" s="15"/>
      <c r="I27" s="15"/>
      <c r="J27" s="16"/>
      <c r="K27" s="5"/>
    </row>
    <row r="28" spans="1:11" ht="67" customHeight="1" x14ac:dyDescent="0.25">
      <c r="A28" s="14"/>
      <c r="B28" s="45" t="s">
        <v>47</v>
      </c>
      <c r="C28" s="46"/>
      <c r="D28" s="46"/>
      <c r="E28" s="46"/>
      <c r="F28" s="47"/>
      <c r="G28" s="15"/>
      <c r="H28" s="15"/>
      <c r="I28" s="15"/>
      <c r="J28" s="16"/>
      <c r="K28" s="5"/>
    </row>
    <row r="29" spans="1:11" x14ac:dyDescent="0.25">
      <c r="A29" s="17"/>
      <c r="B29" s="7" t="s">
        <v>26</v>
      </c>
      <c r="C29" s="7" t="s">
        <v>29</v>
      </c>
      <c r="D29" s="7" t="s">
        <v>30</v>
      </c>
      <c r="E29" s="7" t="s">
        <v>28</v>
      </c>
      <c r="F29" s="7" t="s">
        <v>31</v>
      </c>
      <c r="G29" s="18"/>
      <c r="H29" s="15"/>
      <c r="I29" s="15"/>
      <c r="J29" s="16"/>
      <c r="K29" s="5"/>
    </row>
    <row r="30" spans="1:11" ht="16" thickBot="1" x14ac:dyDescent="0.4">
      <c r="A30" s="17"/>
      <c r="B30" s="8">
        <f>Measurement!C7</f>
        <v>44.3</v>
      </c>
      <c r="C30" s="8">
        <v>0.25</v>
      </c>
      <c r="D30" s="9">
        <v>1</v>
      </c>
      <c r="E30" s="9">
        <v>1</v>
      </c>
      <c r="F30" s="29">
        <f>PRODUCT(B30:E30)</f>
        <v>11.074999999999999</v>
      </c>
      <c r="G30" s="19">
        <f>F30</f>
        <v>11.074999999999999</v>
      </c>
      <c r="H30" s="15" t="s">
        <v>32</v>
      </c>
      <c r="I30">
        <v>662.69</v>
      </c>
      <c r="J30" s="20">
        <f>G30*I30</f>
        <v>7339.2917500000003</v>
      </c>
      <c r="K30" s="41" t="s">
        <v>46</v>
      </c>
    </row>
    <row r="31" spans="1:11" ht="14" thickBot="1" x14ac:dyDescent="0.3">
      <c r="A31" s="17">
        <v>7</v>
      </c>
      <c r="B31" s="42" t="s">
        <v>53</v>
      </c>
      <c r="C31" s="43"/>
      <c r="D31" s="43"/>
      <c r="E31" s="43"/>
      <c r="F31" s="44"/>
      <c r="G31" s="18"/>
      <c r="H31" s="15"/>
      <c r="I31" s="15"/>
      <c r="J31" s="16"/>
      <c r="K31" s="5"/>
    </row>
    <row r="32" spans="1:11" ht="49.5" customHeight="1" x14ac:dyDescent="0.25">
      <c r="A32" s="14"/>
      <c r="B32" s="45" t="s">
        <v>55</v>
      </c>
      <c r="C32" s="46"/>
      <c r="D32" s="46"/>
      <c r="E32" s="46"/>
      <c r="F32" s="47"/>
      <c r="G32" s="15"/>
      <c r="H32" s="15"/>
      <c r="I32" s="15"/>
      <c r="J32" s="16"/>
      <c r="K32" s="5"/>
    </row>
    <row r="33" spans="1:11" x14ac:dyDescent="0.25">
      <c r="A33" s="17"/>
      <c r="B33" s="7" t="s">
        <v>26</v>
      </c>
      <c r="C33" s="7" t="s">
        <v>29</v>
      </c>
      <c r="D33" s="7" t="s">
        <v>30</v>
      </c>
      <c r="E33" s="7" t="s">
        <v>28</v>
      </c>
      <c r="F33" s="7" t="s">
        <v>31</v>
      </c>
      <c r="G33" s="18"/>
      <c r="H33" s="15"/>
      <c r="I33" s="15"/>
      <c r="J33" s="16"/>
      <c r="K33" s="5"/>
    </row>
    <row r="34" spans="1:11" ht="15" thickBot="1" x14ac:dyDescent="0.4">
      <c r="A34" s="17"/>
      <c r="B34" s="8">
        <f>Measurement!C3</f>
        <v>69.039999999999992</v>
      </c>
      <c r="C34" s="8">
        <v>0.1</v>
      </c>
      <c r="D34" s="9">
        <v>0.1</v>
      </c>
      <c r="E34" s="9">
        <v>1</v>
      </c>
      <c r="F34" s="29">
        <f>PRODUCT(B34:E34)</f>
        <v>0.69040000000000001</v>
      </c>
      <c r="G34" s="19">
        <f>B34</f>
        <v>69.039999999999992</v>
      </c>
      <c r="H34" s="15" t="s">
        <v>18</v>
      </c>
      <c r="I34">
        <v>531.77</v>
      </c>
      <c r="J34" s="20">
        <f>G34*I34</f>
        <v>36713.400799999996</v>
      </c>
      <c r="K34" s="41" t="s">
        <v>54</v>
      </c>
    </row>
    <row r="35" spans="1:11" ht="14" thickBot="1" x14ac:dyDescent="0.3">
      <c r="A35" s="17">
        <v>8</v>
      </c>
      <c r="B35" s="42" t="s">
        <v>56</v>
      </c>
      <c r="C35" s="43"/>
      <c r="D35" s="43"/>
      <c r="E35" s="43"/>
      <c r="F35" s="44"/>
      <c r="G35" s="18"/>
      <c r="H35" s="15"/>
      <c r="I35" s="15"/>
      <c r="J35" s="16"/>
      <c r="K35" s="5"/>
    </row>
    <row r="36" spans="1:11" ht="63.5" customHeight="1" x14ac:dyDescent="0.25">
      <c r="A36" s="14"/>
      <c r="B36" s="45" t="s">
        <v>57</v>
      </c>
      <c r="C36" s="46"/>
      <c r="D36" s="46"/>
      <c r="E36" s="46"/>
      <c r="F36" s="47"/>
      <c r="G36" s="15"/>
      <c r="H36" s="15"/>
      <c r="I36" s="15"/>
      <c r="J36" s="16"/>
      <c r="K36" s="5"/>
    </row>
    <row r="37" spans="1:11" x14ac:dyDescent="0.25">
      <c r="A37" s="17"/>
      <c r="B37" s="7" t="s">
        <v>26</v>
      </c>
      <c r="C37" s="7" t="s">
        <v>29</v>
      </c>
      <c r="D37" s="7" t="s">
        <v>30</v>
      </c>
      <c r="E37" s="7" t="s">
        <v>28</v>
      </c>
      <c r="F37" s="7" t="s">
        <v>31</v>
      </c>
      <c r="G37" s="18"/>
      <c r="H37" s="15"/>
      <c r="I37" s="15"/>
      <c r="J37" s="16"/>
      <c r="K37" s="5"/>
    </row>
    <row r="38" spans="1:11" ht="16" thickBot="1" x14ac:dyDescent="0.4">
      <c r="A38" s="17"/>
      <c r="B38" s="8">
        <f>Measurement!C6</f>
        <v>33.78</v>
      </c>
      <c r="C38" s="8">
        <v>0.25</v>
      </c>
      <c r="D38" s="9">
        <v>0.4</v>
      </c>
      <c r="E38" s="9">
        <v>1</v>
      </c>
      <c r="F38" s="29">
        <f>PRODUCT(B38:E38)</f>
        <v>3.3780000000000001</v>
      </c>
      <c r="G38" s="19">
        <f>F38</f>
        <v>3.3780000000000001</v>
      </c>
      <c r="H38" s="15" t="s">
        <v>32</v>
      </c>
      <c r="I38">
        <v>6504.99</v>
      </c>
      <c r="J38" s="20">
        <f>G38*I38</f>
        <v>21973.856220000001</v>
      </c>
      <c r="K38" s="41" t="s">
        <v>58</v>
      </c>
    </row>
    <row r="39" spans="1:11" ht="14" thickBot="1" x14ac:dyDescent="0.3">
      <c r="A39" s="17">
        <v>9</v>
      </c>
      <c r="B39" s="42" t="s">
        <v>59</v>
      </c>
      <c r="C39" s="43"/>
      <c r="D39" s="43"/>
      <c r="E39" s="43"/>
      <c r="F39" s="44"/>
      <c r="G39" s="18"/>
      <c r="H39" s="15"/>
      <c r="I39" s="15"/>
      <c r="J39" s="16"/>
      <c r="K39" s="5"/>
    </row>
    <row r="40" spans="1:11" ht="118" customHeight="1" x14ac:dyDescent="0.25">
      <c r="A40" s="14"/>
      <c r="B40" s="45" t="s">
        <v>60</v>
      </c>
      <c r="C40" s="46"/>
      <c r="D40" s="46"/>
      <c r="E40" s="46"/>
      <c r="F40" s="47"/>
      <c r="G40" s="15"/>
      <c r="H40" s="15"/>
      <c r="I40" s="15"/>
      <c r="J40" s="16"/>
      <c r="K40" s="5"/>
    </row>
    <row r="41" spans="1:11" x14ac:dyDescent="0.25">
      <c r="A41" s="17"/>
      <c r="B41" s="7" t="s">
        <v>26</v>
      </c>
      <c r="C41" s="7" t="s">
        <v>29</v>
      </c>
      <c r="D41" s="7" t="s">
        <v>30</v>
      </c>
      <c r="E41" s="7" t="s">
        <v>28</v>
      </c>
      <c r="F41" s="7" t="s">
        <v>31</v>
      </c>
      <c r="G41" s="18"/>
      <c r="H41" s="15"/>
      <c r="I41" s="15"/>
      <c r="J41" s="16"/>
      <c r="K41" s="5"/>
    </row>
    <row r="42" spans="1:11" ht="15" thickBot="1" x14ac:dyDescent="0.4">
      <c r="A42" s="17"/>
      <c r="B42" s="8">
        <f>Measurement!C9</f>
        <v>35.799999999999997</v>
      </c>
      <c r="C42" s="8">
        <v>0.25</v>
      </c>
      <c r="D42" s="9">
        <v>0.3</v>
      </c>
      <c r="E42" s="9">
        <v>1</v>
      </c>
      <c r="F42" s="29">
        <f>PRODUCT(B42:E42)</f>
        <v>2.6849999999999996</v>
      </c>
      <c r="G42" s="19">
        <f>B42</f>
        <v>35.799999999999997</v>
      </c>
      <c r="H42" s="15" t="s">
        <v>18</v>
      </c>
      <c r="I42">
        <v>1175.6600000000001</v>
      </c>
      <c r="J42" s="20">
        <f>G42*I42</f>
        <v>42088.627999999997</v>
      </c>
      <c r="K42" s="41" t="s">
        <v>61</v>
      </c>
    </row>
    <row r="43" spans="1:11" ht="14" thickBot="1" x14ac:dyDescent="0.3">
      <c r="A43" s="17">
        <v>10</v>
      </c>
      <c r="B43" s="42" t="s">
        <v>63</v>
      </c>
      <c r="C43" s="43"/>
      <c r="D43" s="43"/>
      <c r="E43" s="43"/>
      <c r="F43" s="44"/>
      <c r="G43" s="18"/>
      <c r="H43" s="15"/>
      <c r="I43" s="15"/>
      <c r="J43" s="16"/>
      <c r="K43" s="5"/>
    </row>
    <row r="44" spans="1:11" ht="54.5" customHeight="1" x14ac:dyDescent="0.25">
      <c r="A44" s="14"/>
      <c r="B44" s="45" t="s">
        <v>68</v>
      </c>
      <c r="C44" s="46"/>
      <c r="D44" s="46"/>
      <c r="E44" s="46"/>
      <c r="F44" s="47"/>
      <c r="G44" s="15"/>
      <c r="H44" s="15"/>
      <c r="I44" s="15"/>
      <c r="J44" s="16"/>
      <c r="K44" s="5"/>
    </row>
    <row r="45" spans="1:11" x14ac:dyDescent="0.25">
      <c r="A45" s="17"/>
      <c r="B45" s="7" t="s">
        <v>26</v>
      </c>
      <c r="C45" s="7" t="s">
        <v>64</v>
      </c>
      <c r="D45" s="7" t="s">
        <v>65</v>
      </c>
      <c r="E45" s="7" t="s">
        <v>28</v>
      </c>
      <c r="F45" s="7" t="s">
        <v>66</v>
      </c>
      <c r="G45" s="18"/>
      <c r="H45" s="15"/>
      <c r="I45" s="15"/>
      <c r="J45" s="16"/>
      <c r="K45" s="5"/>
    </row>
    <row r="46" spans="1:11" ht="15" thickBot="1" x14ac:dyDescent="0.4">
      <c r="A46" s="17"/>
      <c r="B46" s="8">
        <f>Measurement!G10</f>
        <v>44.35</v>
      </c>
      <c r="C46" s="8">
        <v>3.77</v>
      </c>
      <c r="D46" s="9">
        <f>B46*C46</f>
        <v>167.1995</v>
      </c>
      <c r="E46" s="9">
        <v>1</v>
      </c>
      <c r="F46" s="29">
        <f>D46*E46</f>
        <v>167.1995</v>
      </c>
      <c r="G46" s="19">
        <f>F46</f>
        <v>167.1995</v>
      </c>
      <c r="H46" s="15" t="s">
        <v>67</v>
      </c>
      <c r="I46">
        <v>216.45</v>
      </c>
      <c r="J46" s="20">
        <f>G46*I46</f>
        <v>36190.331774999999</v>
      </c>
      <c r="K46" s="41" t="s">
        <v>69</v>
      </c>
    </row>
    <row r="47" spans="1:11" ht="14" thickBot="1" x14ac:dyDescent="0.3">
      <c r="A47" s="17">
        <v>11</v>
      </c>
      <c r="B47" s="42" t="s">
        <v>72</v>
      </c>
      <c r="C47" s="43"/>
      <c r="D47" s="43"/>
      <c r="E47" s="43"/>
      <c r="F47" s="44"/>
      <c r="G47" s="18"/>
      <c r="H47" s="15"/>
      <c r="I47" s="15"/>
      <c r="J47" s="16"/>
      <c r="K47" s="5"/>
    </row>
    <row r="48" spans="1:11" ht="63" customHeight="1" x14ac:dyDescent="0.25">
      <c r="A48" s="14"/>
      <c r="B48" s="45" t="s">
        <v>70</v>
      </c>
      <c r="C48" s="46"/>
      <c r="D48" s="46"/>
      <c r="E48" s="46"/>
      <c r="F48" s="47"/>
      <c r="G48" s="15"/>
      <c r="H48" s="15"/>
      <c r="I48" s="15"/>
      <c r="J48" s="16"/>
      <c r="K48" s="5"/>
    </row>
    <row r="49" spans="1:11" x14ac:dyDescent="0.25">
      <c r="A49" s="17"/>
      <c r="B49" s="7" t="s">
        <v>26</v>
      </c>
      <c r="C49" s="7" t="s">
        <v>29</v>
      </c>
      <c r="D49" s="7" t="s">
        <v>30</v>
      </c>
      <c r="E49" s="7" t="s">
        <v>28</v>
      </c>
      <c r="F49" s="7" t="s">
        <v>31</v>
      </c>
      <c r="G49" s="18"/>
      <c r="H49" s="15"/>
      <c r="I49" s="15"/>
      <c r="J49" s="16"/>
      <c r="K49" s="5"/>
    </row>
    <row r="50" spans="1:11" ht="15" thickBot="1" x14ac:dyDescent="0.4">
      <c r="A50" s="17"/>
      <c r="B50" s="8"/>
      <c r="C50" s="8"/>
      <c r="D50" s="9"/>
      <c r="E50" s="9">
        <v>4</v>
      </c>
      <c r="F50" s="29">
        <f>PRODUCT(B50:E50)</f>
        <v>4</v>
      </c>
      <c r="G50" s="19">
        <f>F50</f>
        <v>4</v>
      </c>
      <c r="H50" s="15" t="s">
        <v>42</v>
      </c>
      <c r="I50">
        <v>6767.55</v>
      </c>
      <c r="J50" s="20">
        <f>G50*I50</f>
        <v>27070.2</v>
      </c>
      <c r="K50" s="41" t="s">
        <v>71</v>
      </c>
    </row>
    <row r="51" spans="1:11" ht="14" thickBot="1" x14ac:dyDescent="0.3">
      <c r="A51" s="17">
        <v>12</v>
      </c>
      <c r="B51" s="42" t="s">
        <v>73</v>
      </c>
      <c r="C51" s="43"/>
      <c r="D51" s="43"/>
      <c r="E51" s="43"/>
      <c r="F51" s="44"/>
      <c r="G51" s="18"/>
      <c r="H51" s="15"/>
      <c r="I51" s="15"/>
      <c r="J51" s="16"/>
      <c r="K51" s="5"/>
    </row>
    <row r="52" spans="1:11" ht="82" customHeight="1" x14ac:dyDescent="0.25">
      <c r="A52" s="14"/>
      <c r="B52" s="45" t="s">
        <v>74</v>
      </c>
      <c r="C52" s="46"/>
      <c r="D52" s="46"/>
      <c r="E52" s="46"/>
      <c r="F52" s="47"/>
      <c r="G52" s="15"/>
      <c r="H52" s="15"/>
      <c r="I52" s="15"/>
      <c r="J52" s="16"/>
      <c r="K52" s="5"/>
    </row>
    <row r="53" spans="1:11" x14ac:dyDescent="0.25">
      <c r="A53" s="17"/>
      <c r="B53" s="7" t="s">
        <v>26</v>
      </c>
      <c r="C53" s="7" t="s">
        <v>29</v>
      </c>
      <c r="D53" s="7" t="s">
        <v>30</v>
      </c>
      <c r="E53" s="7" t="s">
        <v>28</v>
      </c>
      <c r="F53" s="7" t="s">
        <v>66</v>
      </c>
      <c r="G53" s="18"/>
      <c r="H53" s="15"/>
      <c r="I53" s="15"/>
      <c r="J53" s="16"/>
      <c r="K53" s="5"/>
    </row>
    <row r="54" spans="1:11" ht="15" thickBot="1" x14ac:dyDescent="0.4">
      <c r="A54" s="17"/>
      <c r="B54" s="8"/>
      <c r="C54" s="8"/>
      <c r="D54" s="9"/>
      <c r="E54" s="9">
        <v>6</v>
      </c>
      <c r="F54" s="29">
        <f>PRODUCT(B54:E54)</f>
        <v>6</v>
      </c>
      <c r="G54" s="19">
        <f>E54</f>
        <v>6</v>
      </c>
      <c r="H54" s="15" t="s">
        <v>42</v>
      </c>
      <c r="I54">
        <v>4424.24</v>
      </c>
      <c r="J54" s="20">
        <f>G54*I54</f>
        <v>26545.439999999999</v>
      </c>
      <c r="K54" s="41" t="s">
        <v>75</v>
      </c>
    </row>
    <row r="55" spans="1:11" ht="14" thickBot="1" x14ac:dyDescent="0.3">
      <c r="A55" s="17">
        <v>13</v>
      </c>
      <c r="B55" s="42" t="s">
        <v>76</v>
      </c>
      <c r="C55" s="43"/>
      <c r="D55" s="43"/>
      <c r="E55" s="43"/>
      <c r="F55" s="44"/>
      <c r="G55" s="18"/>
      <c r="H55" s="15"/>
      <c r="I55" s="15"/>
      <c r="J55" s="16"/>
      <c r="K55" s="5"/>
    </row>
    <row r="56" spans="1:11" ht="39" customHeight="1" x14ac:dyDescent="0.25">
      <c r="A56" s="14"/>
      <c r="B56" s="45" t="s">
        <v>77</v>
      </c>
      <c r="C56" s="46"/>
      <c r="D56" s="46"/>
      <c r="E56" s="46"/>
      <c r="F56" s="47"/>
      <c r="G56" s="15"/>
      <c r="H56" s="15"/>
      <c r="I56" s="15"/>
      <c r="J56" s="16"/>
      <c r="K56" s="5"/>
    </row>
    <row r="57" spans="1:11" x14ac:dyDescent="0.25">
      <c r="A57" s="17"/>
      <c r="B57" s="7" t="s">
        <v>26</v>
      </c>
      <c r="C57" s="7" t="s">
        <v>29</v>
      </c>
      <c r="D57" s="7" t="s">
        <v>30</v>
      </c>
      <c r="E57" s="7" t="s">
        <v>28</v>
      </c>
      <c r="F57" s="7" t="s">
        <v>31</v>
      </c>
      <c r="G57" s="18"/>
      <c r="H57" s="15"/>
      <c r="I57" s="15"/>
      <c r="J57" s="16"/>
      <c r="K57" s="5"/>
    </row>
    <row r="58" spans="1:11" ht="15" thickBot="1" x14ac:dyDescent="0.4">
      <c r="A58" s="17"/>
      <c r="B58" s="8"/>
      <c r="C58" s="8"/>
      <c r="D58" s="9"/>
      <c r="E58" s="9">
        <v>6</v>
      </c>
      <c r="F58" s="29">
        <f>PRODUCT(B58:E58)</f>
        <v>6</v>
      </c>
      <c r="G58" s="19">
        <f>F58</f>
        <v>6</v>
      </c>
      <c r="H58" s="15" t="s">
        <v>42</v>
      </c>
      <c r="I58">
        <v>1778.12</v>
      </c>
      <c r="J58" s="20">
        <f>G58*I58</f>
        <v>10668.72</v>
      </c>
      <c r="K58" s="41" t="s">
        <v>78</v>
      </c>
    </row>
    <row r="59" spans="1:11" ht="14" thickBot="1" x14ac:dyDescent="0.3">
      <c r="A59" s="17">
        <v>14</v>
      </c>
      <c r="B59" s="42" t="s">
        <v>79</v>
      </c>
      <c r="C59" s="43"/>
      <c r="D59" s="43"/>
      <c r="E59" s="43"/>
      <c r="F59" s="44"/>
      <c r="G59" s="18"/>
      <c r="H59" s="15"/>
      <c r="I59" s="15"/>
      <c r="J59" s="16"/>
      <c r="K59" s="5"/>
    </row>
    <row r="60" spans="1:11" ht="35" customHeight="1" x14ac:dyDescent="0.25">
      <c r="A60" s="14"/>
      <c r="B60" s="45" t="s">
        <v>80</v>
      </c>
      <c r="C60" s="46"/>
      <c r="D60" s="46"/>
      <c r="E60" s="46"/>
      <c r="F60" s="47"/>
      <c r="G60" s="15"/>
      <c r="H60" s="15"/>
      <c r="I60" s="15"/>
      <c r="J60" s="16"/>
      <c r="K60" s="5"/>
    </row>
    <row r="61" spans="1:11" x14ac:dyDescent="0.25">
      <c r="A61" s="17"/>
      <c r="B61" s="7" t="s">
        <v>26</v>
      </c>
      <c r="C61" s="7" t="s">
        <v>29</v>
      </c>
      <c r="D61" s="7" t="s">
        <v>30</v>
      </c>
      <c r="E61" s="7" t="s">
        <v>28</v>
      </c>
      <c r="F61" s="7" t="s">
        <v>31</v>
      </c>
      <c r="G61" s="18"/>
      <c r="H61" s="15"/>
      <c r="I61" s="15"/>
      <c r="J61" s="16"/>
      <c r="K61" s="5"/>
    </row>
    <row r="62" spans="1:11" ht="15" thickBot="1" x14ac:dyDescent="0.4">
      <c r="A62" s="17"/>
      <c r="B62" s="8"/>
      <c r="C62" s="8"/>
      <c r="D62" s="9"/>
      <c r="E62" s="9">
        <v>4</v>
      </c>
      <c r="F62" s="29">
        <f>PRODUCT(B62:E62)</f>
        <v>4</v>
      </c>
      <c r="G62" s="19">
        <f>F62</f>
        <v>4</v>
      </c>
      <c r="H62" s="15" t="s">
        <v>42</v>
      </c>
      <c r="I62">
        <v>197.97</v>
      </c>
      <c r="J62" s="20">
        <f>G62*I62</f>
        <v>791.88</v>
      </c>
      <c r="K62" s="41" t="s">
        <v>81</v>
      </c>
    </row>
    <row r="63" spans="1:11" ht="14" thickBot="1" x14ac:dyDescent="0.3">
      <c r="A63" s="17">
        <v>15</v>
      </c>
      <c r="B63" s="42" t="s">
        <v>85</v>
      </c>
      <c r="C63" s="43"/>
      <c r="D63" s="43"/>
      <c r="E63" s="43"/>
      <c r="F63" s="44"/>
      <c r="G63" s="18"/>
      <c r="H63" s="15"/>
      <c r="I63" s="15"/>
      <c r="J63" s="16"/>
      <c r="K63" s="5"/>
    </row>
    <row r="64" spans="1:11" ht="54.5" customHeight="1" x14ac:dyDescent="0.25">
      <c r="A64" s="14"/>
      <c r="B64" s="45" t="s">
        <v>57</v>
      </c>
      <c r="C64" s="46"/>
      <c r="D64" s="46"/>
      <c r="E64" s="46"/>
      <c r="F64" s="47"/>
      <c r="G64" s="15"/>
      <c r="H64" s="15"/>
      <c r="I64" s="15"/>
      <c r="J64" s="16"/>
      <c r="K64" s="5"/>
    </row>
    <row r="65" spans="1:11" x14ac:dyDescent="0.25">
      <c r="A65" s="17"/>
      <c r="B65" s="7" t="s">
        <v>26</v>
      </c>
      <c r="C65" s="7" t="s">
        <v>29</v>
      </c>
      <c r="D65" s="7" t="s">
        <v>30</v>
      </c>
      <c r="E65" s="7" t="s">
        <v>28</v>
      </c>
      <c r="F65" s="7" t="s">
        <v>31</v>
      </c>
      <c r="G65" s="18"/>
      <c r="H65" s="15"/>
      <c r="I65" s="15"/>
      <c r="J65" s="16"/>
      <c r="K65" s="5"/>
    </row>
    <row r="66" spans="1:11" ht="16" thickBot="1" x14ac:dyDescent="0.4">
      <c r="A66" s="17"/>
      <c r="B66" s="8">
        <v>2.1</v>
      </c>
      <c r="C66" s="8">
        <v>1.54</v>
      </c>
      <c r="D66" s="9">
        <v>0.1</v>
      </c>
      <c r="E66" s="9">
        <v>4</v>
      </c>
      <c r="F66" s="29">
        <f>PRODUCT(B66:E66)</f>
        <v>1.2936000000000003</v>
      </c>
      <c r="G66" s="19">
        <f>F66</f>
        <v>1.2936000000000003</v>
      </c>
      <c r="H66" s="15" t="s">
        <v>32</v>
      </c>
      <c r="I66">
        <v>6504.99</v>
      </c>
      <c r="J66" s="20">
        <f>G66*I66</f>
        <v>8414.8550640000012</v>
      </c>
      <c r="K66" s="41" t="s">
        <v>58</v>
      </c>
    </row>
    <row r="67" spans="1:11" ht="14" thickBot="1" x14ac:dyDescent="0.3">
      <c r="A67" s="17">
        <v>16</v>
      </c>
      <c r="B67" s="42" t="s">
        <v>86</v>
      </c>
      <c r="C67" s="43"/>
      <c r="D67" s="43"/>
      <c r="E67" s="43"/>
      <c r="F67" s="44"/>
      <c r="G67" s="18"/>
      <c r="H67" s="15"/>
      <c r="I67" s="15"/>
      <c r="J67" s="16"/>
      <c r="K67" s="5"/>
    </row>
    <row r="68" spans="1:11" ht="47" customHeight="1" x14ac:dyDescent="0.25">
      <c r="A68" s="14"/>
      <c r="B68" s="45" t="s">
        <v>87</v>
      </c>
      <c r="C68" s="46"/>
      <c r="D68" s="46"/>
      <c r="E68" s="46"/>
      <c r="F68" s="47"/>
      <c r="G68" s="15"/>
      <c r="H68" s="15"/>
      <c r="I68" s="15"/>
      <c r="J68" s="16"/>
      <c r="K68" s="5"/>
    </row>
    <row r="69" spans="1:11" x14ac:dyDescent="0.25">
      <c r="A69" s="17"/>
      <c r="B69" s="7" t="s">
        <v>26</v>
      </c>
      <c r="C69" s="7" t="s">
        <v>29</v>
      </c>
      <c r="D69" s="7" t="s">
        <v>30</v>
      </c>
      <c r="E69" s="7" t="s">
        <v>28</v>
      </c>
      <c r="F69" s="7" t="s">
        <v>31</v>
      </c>
      <c r="G69" s="18"/>
      <c r="H69" s="15"/>
      <c r="I69" s="15"/>
      <c r="J69" s="16"/>
      <c r="K69" s="5"/>
    </row>
    <row r="70" spans="1:11" ht="15" thickBot="1" x14ac:dyDescent="0.4">
      <c r="A70" s="17"/>
      <c r="B70" s="8">
        <v>3</v>
      </c>
      <c r="C70" s="8"/>
      <c r="D70" s="9"/>
      <c r="E70" s="9">
        <v>4</v>
      </c>
      <c r="F70" s="29">
        <f>B70*E70</f>
        <v>12</v>
      </c>
      <c r="G70" s="19">
        <f>F70</f>
        <v>12</v>
      </c>
      <c r="H70" s="15" t="s">
        <v>18</v>
      </c>
      <c r="I70">
        <v>142.44</v>
      </c>
      <c r="J70" s="20">
        <f>G70*I70</f>
        <v>1709.28</v>
      </c>
      <c r="K70" s="41" t="s">
        <v>88</v>
      </c>
    </row>
    <row r="71" spans="1:11" ht="14" thickBot="1" x14ac:dyDescent="0.3">
      <c r="A71" s="17">
        <v>17</v>
      </c>
      <c r="B71" s="42" t="s">
        <v>89</v>
      </c>
      <c r="C71" s="43"/>
      <c r="D71" s="43"/>
      <c r="E71" s="43"/>
      <c r="F71" s="44"/>
      <c r="G71" s="18"/>
      <c r="H71" s="15"/>
      <c r="I71" s="15"/>
      <c r="J71" s="16"/>
      <c r="K71" s="5"/>
    </row>
    <row r="72" spans="1:11" ht="34.5" customHeight="1" x14ac:dyDescent="0.25">
      <c r="A72" s="14"/>
      <c r="B72" s="45" t="s">
        <v>95</v>
      </c>
      <c r="C72" s="46"/>
      <c r="D72" s="46"/>
      <c r="E72" s="46"/>
      <c r="F72" s="47"/>
      <c r="G72" s="15"/>
      <c r="H72" s="15"/>
      <c r="I72" s="15"/>
      <c r="J72" s="16"/>
      <c r="K72" s="5"/>
    </row>
    <row r="73" spans="1:11" x14ac:dyDescent="0.25">
      <c r="A73" s="17"/>
      <c r="B73" s="7" t="s">
        <v>26</v>
      </c>
      <c r="C73" s="7" t="s">
        <v>29</v>
      </c>
      <c r="D73" s="7" t="s">
        <v>30</v>
      </c>
      <c r="E73" s="7" t="s">
        <v>28</v>
      </c>
      <c r="F73" s="7" t="s">
        <v>31</v>
      </c>
      <c r="G73" s="18"/>
      <c r="H73" s="15"/>
      <c r="I73" s="15"/>
      <c r="J73" s="16"/>
      <c r="K73" s="5"/>
    </row>
    <row r="74" spans="1:11" ht="16" thickBot="1" x14ac:dyDescent="0.4">
      <c r="A74" s="17"/>
      <c r="B74" s="8"/>
      <c r="C74" s="8"/>
      <c r="D74" s="9"/>
      <c r="E74" s="9"/>
      <c r="F74" s="29">
        <f>Measurement!C19</f>
        <v>82.506999999999991</v>
      </c>
      <c r="G74" s="19">
        <f>F74</f>
        <v>82.506999999999991</v>
      </c>
      <c r="H74" s="15" t="s">
        <v>27</v>
      </c>
      <c r="I74">
        <v>8.02</v>
      </c>
      <c r="J74" s="20">
        <f>G74*I74</f>
        <v>661.70613999999989</v>
      </c>
      <c r="K74" s="41" t="s">
        <v>96</v>
      </c>
    </row>
    <row r="75" spans="1:11" ht="14" thickBot="1" x14ac:dyDescent="0.3">
      <c r="A75" s="17">
        <v>18</v>
      </c>
      <c r="B75" s="42" t="s">
        <v>99</v>
      </c>
      <c r="C75" s="43"/>
      <c r="D75" s="43"/>
      <c r="E75" s="43"/>
      <c r="F75" s="44"/>
      <c r="G75" s="18"/>
      <c r="H75" s="15"/>
      <c r="I75" s="15"/>
      <c r="J75" s="16"/>
      <c r="K75" s="5"/>
    </row>
    <row r="76" spans="1:11" ht="36.5" customHeight="1" x14ac:dyDescent="0.25">
      <c r="A76" s="14"/>
      <c r="B76" s="45" t="s">
        <v>97</v>
      </c>
      <c r="C76" s="46"/>
      <c r="D76" s="46"/>
      <c r="E76" s="46"/>
      <c r="F76" s="47"/>
      <c r="G76" s="15"/>
      <c r="H76" s="15"/>
      <c r="I76" s="15"/>
      <c r="J76" s="16"/>
      <c r="K76" s="5"/>
    </row>
    <row r="77" spans="1:11" x14ac:dyDescent="0.25">
      <c r="A77" s="17"/>
      <c r="B77" s="7" t="s">
        <v>26</v>
      </c>
      <c r="C77" s="7" t="s">
        <v>29</v>
      </c>
      <c r="D77" s="7" t="s">
        <v>30</v>
      </c>
      <c r="E77" s="7" t="s">
        <v>28</v>
      </c>
      <c r="F77" s="7" t="s">
        <v>31</v>
      </c>
      <c r="G77" s="18"/>
      <c r="H77" s="15"/>
      <c r="I77" s="15"/>
      <c r="J77" s="16"/>
      <c r="K77" s="5"/>
    </row>
    <row r="78" spans="1:11" ht="16" thickBot="1" x14ac:dyDescent="0.4">
      <c r="A78" s="17"/>
      <c r="B78" s="8"/>
      <c r="C78" s="8"/>
      <c r="D78" s="9"/>
      <c r="E78" s="9"/>
      <c r="F78" s="29">
        <f>F74</f>
        <v>82.506999999999991</v>
      </c>
      <c r="G78" s="19">
        <f>F78</f>
        <v>82.506999999999991</v>
      </c>
      <c r="H78" s="15" t="s">
        <v>27</v>
      </c>
      <c r="I78">
        <v>19.27</v>
      </c>
      <c r="J78" s="20">
        <f>G78*I78</f>
        <v>1589.9098899999997</v>
      </c>
      <c r="K78" s="41" t="s">
        <v>98</v>
      </c>
    </row>
    <row r="79" spans="1:11" ht="14" thickBot="1" x14ac:dyDescent="0.3">
      <c r="A79" s="17">
        <v>19</v>
      </c>
      <c r="B79" s="42" t="s">
        <v>100</v>
      </c>
      <c r="C79" s="43"/>
      <c r="D79" s="43"/>
      <c r="E79" s="43"/>
      <c r="F79" s="44"/>
      <c r="G79" s="18"/>
      <c r="H79" s="15"/>
      <c r="I79" s="15"/>
      <c r="J79" s="16"/>
      <c r="K79" s="5"/>
    </row>
    <row r="80" spans="1:11" ht="36.5" customHeight="1" x14ac:dyDescent="0.25">
      <c r="A80" s="14"/>
      <c r="B80" s="45" t="s">
        <v>101</v>
      </c>
      <c r="C80" s="46"/>
      <c r="D80" s="46"/>
      <c r="E80" s="46"/>
      <c r="F80" s="47"/>
      <c r="G80" s="15"/>
      <c r="H80" s="15"/>
      <c r="I80" s="15"/>
      <c r="J80" s="16"/>
      <c r="K80" s="5"/>
    </row>
    <row r="81" spans="1:11" x14ac:dyDescent="0.25">
      <c r="A81" s="17"/>
      <c r="B81" s="7" t="s">
        <v>26</v>
      </c>
      <c r="C81" s="7" t="s">
        <v>29</v>
      </c>
      <c r="D81" s="7" t="s">
        <v>30</v>
      </c>
      <c r="E81" s="7" t="s">
        <v>28</v>
      </c>
      <c r="F81" s="7" t="s">
        <v>31</v>
      </c>
      <c r="G81" s="18"/>
      <c r="H81" s="15"/>
      <c r="I81" s="15"/>
      <c r="J81" s="16"/>
      <c r="K81" s="5"/>
    </row>
    <row r="82" spans="1:11" ht="16" thickBot="1" x14ac:dyDescent="0.4">
      <c r="A82" s="17"/>
      <c r="B82" s="8"/>
      <c r="C82" s="8"/>
      <c r="D82" s="9"/>
      <c r="E82" s="9"/>
      <c r="F82" s="29">
        <f>F78</f>
        <v>82.506999999999991</v>
      </c>
      <c r="G82" s="19">
        <f>F82</f>
        <v>82.506999999999991</v>
      </c>
      <c r="H82" s="15" t="s">
        <v>27</v>
      </c>
      <c r="I82">
        <v>73.2</v>
      </c>
      <c r="J82" s="20">
        <f>G82*I82</f>
        <v>6039.5123999999996</v>
      </c>
      <c r="K82" s="41" t="s">
        <v>102</v>
      </c>
    </row>
    <row r="83" spans="1:11" ht="14" thickBot="1" x14ac:dyDescent="0.3">
      <c r="A83" s="17">
        <v>20</v>
      </c>
      <c r="B83" s="42" t="s">
        <v>103</v>
      </c>
      <c r="C83" s="43"/>
      <c r="D83" s="43"/>
      <c r="E83" s="43"/>
      <c r="F83" s="44"/>
      <c r="G83" s="18"/>
      <c r="H83" s="15"/>
      <c r="I83" s="15"/>
      <c r="J83" s="16"/>
      <c r="K83" s="5"/>
    </row>
    <row r="84" spans="1:11" ht="86" customHeight="1" x14ac:dyDescent="0.25">
      <c r="A84" s="14"/>
      <c r="B84" s="45" t="s">
        <v>104</v>
      </c>
      <c r="C84" s="46"/>
      <c r="D84" s="46"/>
      <c r="E84" s="46"/>
      <c r="F84" s="47"/>
      <c r="G84" s="15"/>
      <c r="H84" s="15"/>
      <c r="I84" s="15"/>
      <c r="J84" s="16"/>
      <c r="K84" s="5"/>
    </row>
    <row r="85" spans="1:11" x14ac:dyDescent="0.25">
      <c r="A85" s="17"/>
      <c r="B85" s="7" t="s">
        <v>26</v>
      </c>
      <c r="C85" s="7" t="s">
        <v>29</v>
      </c>
      <c r="D85" s="7" t="s">
        <v>30</v>
      </c>
      <c r="E85" s="7" t="s">
        <v>28</v>
      </c>
      <c r="F85" s="7" t="s">
        <v>31</v>
      </c>
      <c r="G85" s="18"/>
      <c r="H85" s="15"/>
      <c r="I85" s="15"/>
      <c r="J85" s="16"/>
      <c r="K85" s="5"/>
    </row>
    <row r="86" spans="1:11" ht="16" thickBot="1" x14ac:dyDescent="0.4">
      <c r="A86" s="17"/>
      <c r="B86" s="8">
        <v>2.1</v>
      </c>
      <c r="C86" s="8">
        <v>1.54</v>
      </c>
      <c r="D86" s="9"/>
      <c r="E86" s="9">
        <v>5</v>
      </c>
      <c r="F86" s="29">
        <f>B86*C86*E86</f>
        <v>16.170000000000002</v>
      </c>
      <c r="G86" s="19">
        <f>F86</f>
        <v>16.170000000000002</v>
      </c>
      <c r="H86" s="15" t="s">
        <v>27</v>
      </c>
      <c r="I86">
        <v>1291.18</v>
      </c>
      <c r="J86" s="20">
        <f>G86*I86</f>
        <v>20878.380600000004</v>
      </c>
      <c r="K86" s="41" t="s">
        <v>105</v>
      </c>
    </row>
    <row r="87" spans="1:11" ht="14" thickBot="1" x14ac:dyDescent="0.3">
      <c r="A87" s="17">
        <v>21</v>
      </c>
      <c r="B87" s="42" t="s">
        <v>106</v>
      </c>
      <c r="C87" s="43"/>
      <c r="D87" s="43"/>
      <c r="E87" s="43"/>
      <c r="F87" s="44"/>
      <c r="G87" s="18"/>
      <c r="H87" s="15"/>
      <c r="I87" s="15"/>
      <c r="J87" s="16"/>
      <c r="K87" s="5"/>
    </row>
    <row r="88" spans="1:11" ht="81.5" customHeight="1" x14ac:dyDescent="0.25">
      <c r="A88" s="14"/>
      <c r="B88" s="45" t="s">
        <v>107</v>
      </c>
      <c r="C88" s="46"/>
      <c r="D88" s="46"/>
      <c r="E88" s="46"/>
      <c r="F88" s="47"/>
      <c r="G88" s="15"/>
      <c r="H88" s="15"/>
      <c r="I88" s="15"/>
      <c r="J88" s="16"/>
      <c r="K88" s="5"/>
    </row>
    <row r="89" spans="1:11" x14ac:dyDescent="0.25">
      <c r="A89" s="17"/>
      <c r="B89" s="7" t="s">
        <v>26</v>
      </c>
      <c r="C89" s="7" t="s">
        <v>29</v>
      </c>
      <c r="D89" s="7" t="s">
        <v>30</v>
      </c>
      <c r="E89" s="7" t="s">
        <v>28</v>
      </c>
      <c r="F89" s="7" t="s">
        <v>31</v>
      </c>
      <c r="G89" s="18"/>
      <c r="H89" s="15"/>
      <c r="I89" s="15"/>
      <c r="J89" s="16"/>
      <c r="K89" s="5"/>
    </row>
    <row r="90" spans="1:11" ht="16" thickBot="1" x14ac:dyDescent="0.4">
      <c r="A90" s="17"/>
      <c r="B90" s="8">
        <v>7</v>
      </c>
      <c r="C90" s="8">
        <v>3</v>
      </c>
      <c r="D90" s="9">
        <v>2</v>
      </c>
      <c r="E90" s="9">
        <v>1</v>
      </c>
      <c r="F90" s="29">
        <f>B90*C90*D90*E90</f>
        <v>42</v>
      </c>
      <c r="G90" s="19">
        <f>F90</f>
        <v>42</v>
      </c>
      <c r="H90" s="15" t="s">
        <v>32</v>
      </c>
      <c r="I90">
        <v>103.21</v>
      </c>
      <c r="J90" s="20">
        <f>G90*I90</f>
        <v>4334.82</v>
      </c>
      <c r="K90" s="41" t="s">
        <v>108</v>
      </c>
    </row>
    <row r="91" spans="1:11" ht="14" thickBot="1" x14ac:dyDescent="0.3">
      <c r="A91" s="17">
        <v>22</v>
      </c>
      <c r="B91" s="42" t="s">
        <v>109</v>
      </c>
      <c r="C91" s="43"/>
      <c r="D91" s="43"/>
      <c r="E91" s="43"/>
      <c r="F91" s="44"/>
      <c r="G91" s="18"/>
      <c r="H91" s="15"/>
      <c r="I91" s="15"/>
      <c r="J91" s="16"/>
      <c r="K91" s="5"/>
    </row>
    <row r="92" spans="1:11" ht="37" customHeight="1" x14ac:dyDescent="0.25">
      <c r="A92" s="14"/>
      <c r="B92" s="45" t="s">
        <v>110</v>
      </c>
      <c r="C92" s="46"/>
      <c r="D92" s="46"/>
      <c r="E92" s="46"/>
      <c r="F92" s="47"/>
      <c r="G92" s="15"/>
      <c r="H92" s="15"/>
      <c r="I92" s="15"/>
      <c r="J92" s="16"/>
      <c r="K92" s="5"/>
    </row>
    <row r="93" spans="1:11" x14ac:dyDescent="0.25">
      <c r="A93" s="17"/>
      <c r="B93" s="7" t="s">
        <v>26</v>
      </c>
      <c r="C93" s="7" t="s">
        <v>29</v>
      </c>
      <c r="D93" s="7" t="s">
        <v>30</v>
      </c>
      <c r="E93" s="7" t="s">
        <v>28</v>
      </c>
      <c r="F93" s="7" t="s">
        <v>31</v>
      </c>
      <c r="G93" s="18"/>
      <c r="H93" s="15"/>
      <c r="I93" s="15"/>
      <c r="J93" s="16"/>
      <c r="K93" s="5"/>
    </row>
    <row r="94" spans="1:11" ht="16" thickBot="1" x14ac:dyDescent="0.4">
      <c r="A94" s="17"/>
      <c r="B94" s="8">
        <v>6.3</v>
      </c>
      <c r="C94" s="8">
        <v>2.2999999999999998</v>
      </c>
      <c r="D94" s="9">
        <v>0.15</v>
      </c>
      <c r="E94" s="9">
        <v>1</v>
      </c>
      <c r="F94" s="29">
        <f>B94*C94*D94*E94</f>
        <v>2.1734999999999998</v>
      </c>
      <c r="G94" s="19">
        <f>F94</f>
        <v>2.1734999999999998</v>
      </c>
      <c r="H94" s="15" t="s">
        <v>32</v>
      </c>
      <c r="I94">
        <v>1793.96</v>
      </c>
      <c r="J94" s="20">
        <f>G94*I94</f>
        <v>3899.1720599999999</v>
      </c>
      <c r="K94" s="41" t="s">
        <v>34</v>
      </c>
    </row>
    <row r="95" spans="1:11" ht="14" thickBot="1" x14ac:dyDescent="0.3">
      <c r="A95" s="17">
        <v>23</v>
      </c>
      <c r="B95" s="42" t="s">
        <v>111</v>
      </c>
      <c r="C95" s="43"/>
      <c r="D95" s="43"/>
      <c r="E95" s="43"/>
      <c r="F95" s="44"/>
      <c r="G95" s="18"/>
      <c r="H95" s="15"/>
      <c r="I95" s="15"/>
      <c r="J95" s="16"/>
      <c r="K95" s="5"/>
    </row>
    <row r="96" spans="1:11" ht="59.5" customHeight="1" x14ac:dyDescent="0.25">
      <c r="A96" s="14"/>
      <c r="B96" s="45" t="s">
        <v>112</v>
      </c>
      <c r="C96" s="46"/>
      <c r="D96" s="46"/>
      <c r="E96" s="46"/>
      <c r="F96" s="47"/>
      <c r="G96" s="15"/>
      <c r="H96" s="15"/>
      <c r="I96" s="15"/>
      <c r="J96" s="16"/>
      <c r="K96" s="5"/>
    </row>
    <row r="97" spans="1:11" x14ac:dyDescent="0.25">
      <c r="A97" s="17"/>
      <c r="B97" s="7" t="s">
        <v>26</v>
      </c>
      <c r="C97" s="7" t="s">
        <v>29</v>
      </c>
      <c r="D97" s="7" t="s">
        <v>30</v>
      </c>
      <c r="E97" s="7" t="s">
        <v>28</v>
      </c>
      <c r="F97" s="7" t="s">
        <v>31</v>
      </c>
      <c r="G97" s="18"/>
      <c r="H97" s="15"/>
      <c r="I97" s="15"/>
      <c r="J97" s="16"/>
      <c r="K97" s="5"/>
    </row>
    <row r="98" spans="1:11" ht="16" thickBot="1" x14ac:dyDescent="0.4">
      <c r="A98" s="17"/>
      <c r="B98" s="8"/>
      <c r="C98" s="8"/>
      <c r="D98" s="9"/>
      <c r="E98" s="9"/>
      <c r="F98" s="29">
        <f>Measurement!K21+Measurement!F21</f>
        <v>2.8654199999999999</v>
      </c>
      <c r="G98" s="19">
        <f>F98</f>
        <v>2.8654199999999999</v>
      </c>
      <c r="H98" s="15" t="s">
        <v>32</v>
      </c>
      <c r="I98">
        <v>5538.03</v>
      </c>
      <c r="J98" s="20">
        <f>G98*I98</f>
        <v>15868.781922599999</v>
      </c>
      <c r="K98" s="41" t="s">
        <v>113</v>
      </c>
    </row>
    <row r="99" spans="1:11" ht="14" thickBot="1" x14ac:dyDescent="0.3">
      <c r="A99" s="17">
        <v>24</v>
      </c>
      <c r="B99" s="42" t="s">
        <v>114</v>
      </c>
      <c r="C99" s="43"/>
      <c r="D99" s="43"/>
      <c r="E99" s="43"/>
      <c r="F99" s="44"/>
      <c r="G99" s="18"/>
      <c r="H99" s="15"/>
      <c r="I99" s="15"/>
      <c r="J99" s="16"/>
      <c r="K99" s="5"/>
    </row>
    <row r="100" spans="1:11" ht="84.5" customHeight="1" x14ac:dyDescent="0.25">
      <c r="A100" s="14"/>
      <c r="B100" s="45" t="s">
        <v>121</v>
      </c>
      <c r="C100" s="46"/>
      <c r="D100" s="46"/>
      <c r="E100" s="46"/>
      <c r="F100" s="47"/>
      <c r="G100" s="15"/>
      <c r="H100" s="15"/>
      <c r="I100" s="15"/>
      <c r="J100" s="16"/>
      <c r="K100" s="5"/>
    </row>
    <row r="101" spans="1:11" x14ac:dyDescent="0.25">
      <c r="A101" s="17"/>
      <c r="B101" s="7" t="s">
        <v>26</v>
      </c>
      <c r="C101" s="7" t="s">
        <v>29</v>
      </c>
      <c r="D101" s="7" t="s">
        <v>30</v>
      </c>
      <c r="E101" s="7" t="s">
        <v>28</v>
      </c>
      <c r="F101" s="7" t="s">
        <v>31</v>
      </c>
      <c r="G101" s="18"/>
      <c r="H101" s="15"/>
      <c r="I101" s="15"/>
      <c r="J101" s="16"/>
      <c r="K101" s="5"/>
    </row>
    <row r="102" spans="1:11" ht="16" thickBot="1" x14ac:dyDescent="0.4">
      <c r="A102" s="17"/>
      <c r="B102" s="8"/>
      <c r="C102" s="8"/>
      <c r="D102" s="9"/>
      <c r="E102" s="9"/>
      <c r="F102" s="29">
        <f>Measurement!G28</f>
        <v>6.6044999999999998</v>
      </c>
      <c r="G102" s="19">
        <f>F102</f>
        <v>6.6044999999999998</v>
      </c>
      <c r="H102" s="15" t="s">
        <v>32</v>
      </c>
      <c r="I102">
        <v>7353.29</v>
      </c>
      <c r="J102" s="20">
        <f>G102*I102</f>
        <v>48564.803804999996</v>
      </c>
      <c r="K102" s="41" t="s">
        <v>122</v>
      </c>
    </row>
    <row r="103" spans="1:11" ht="14" thickBot="1" x14ac:dyDescent="0.3">
      <c r="A103" s="17">
        <v>25</v>
      </c>
      <c r="B103" s="42" t="s">
        <v>124</v>
      </c>
      <c r="C103" s="43"/>
      <c r="D103" s="43"/>
      <c r="E103" s="43"/>
      <c r="F103" s="44"/>
      <c r="G103" s="18"/>
      <c r="H103" s="15"/>
      <c r="I103" s="15"/>
      <c r="J103" s="16"/>
      <c r="K103" s="5"/>
    </row>
    <row r="104" spans="1:11" ht="58.5" customHeight="1" x14ac:dyDescent="0.25">
      <c r="A104" s="14"/>
      <c r="B104" s="45" t="s">
        <v>125</v>
      </c>
      <c r="C104" s="46"/>
      <c r="D104" s="46"/>
      <c r="E104" s="46"/>
      <c r="F104" s="47"/>
      <c r="G104" s="15"/>
      <c r="H104" s="15"/>
      <c r="I104" s="15"/>
      <c r="J104" s="16"/>
      <c r="K104" s="5"/>
    </row>
    <row r="105" spans="1:11" x14ac:dyDescent="0.25">
      <c r="A105" s="17"/>
      <c r="B105" s="7" t="s">
        <v>26</v>
      </c>
      <c r="C105" s="7" t="s">
        <v>29</v>
      </c>
      <c r="D105" s="7" t="s">
        <v>30</v>
      </c>
      <c r="E105" s="7" t="s">
        <v>28</v>
      </c>
      <c r="F105" s="7" t="s">
        <v>31</v>
      </c>
      <c r="G105" s="18"/>
      <c r="H105" s="15"/>
      <c r="I105" s="15"/>
      <c r="J105" s="16"/>
      <c r="K105" s="5"/>
    </row>
    <row r="106" spans="1:11" ht="16" thickBot="1" x14ac:dyDescent="0.4">
      <c r="A106" s="17"/>
      <c r="B106" s="8"/>
      <c r="C106" s="8"/>
      <c r="D106" s="9"/>
      <c r="E106" s="9"/>
      <c r="F106" s="29">
        <f>Measurement!F35</f>
        <v>74.819999999999993</v>
      </c>
      <c r="G106" s="19">
        <f>F106</f>
        <v>74.819999999999993</v>
      </c>
      <c r="H106" s="15" t="s">
        <v>27</v>
      </c>
      <c r="I106">
        <v>386.95</v>
      </c>
      <c r="J106" s="20">
        <f>G106*I106</f>
        <v>28951.598999999995</v>
      </c>
      <c r="K106" s="41" t="s">
        <v>126</v>
      </c>
    </row>
    <row r="107" spans="1:11" ht="14" thickBot="1" x14ac:dyDescent="0.3">
      <c r="A107" s="17">
        <v>26</v>
      </c>
      <c r="B107" s="42" t="s">
        <v>127</v>
      </c>
      <c r="C107" s="43"/>
      <c r="D107" s="43"/>
      <c r="E107" s="43"/>
      <c r="F107" s="44"/>
      <c r="G107" s="18"/>
      <c r="H107" s="15"/>
      <c r="I107" s="15"/>
      <c r="J107" s="16"/>
      <c r="K107" s="5"/>
    </row>
    <row r="108" spans="1:11" ht="44.5" customHeight="1" x14ac:dyDescent="0.25">
      <c r="A108" s="14"/>
      <c r="B108" s="45" t="s">
        <v>55</v>
      </c>
      <c r="C108" s="46"/>
      <c r="D108" s="46"/>
      <c r="E108" s="46"/>
      <c r="F108" s="47"/>
      <c r="G108" s="15"/>
      <c r="H108" s="15"/>
      <c r="I108" s="15"/>
      <c r="J108" s="16"/>
      <c r="K108" s="5"/>
    </row>
    <row r="109" spans="1:11" x14ac:dyDescent="0.25">
      <c r="A109" s="17"/>
      <c r="B109" s="7" t="s">
        <v>26</v>
      </c>
      <c r="C109" s="7" t="s">
        <v>29</v>
      </c>
      <c r="D109" s="7" t="s">
        <v>30</v>
      </c>
      <c r="E109" s="7" t="s">
        <v>28</v>
      </c>
      <c r="F109" s="7" t="s">
        <v>31</v>
      </c>
      <c r="G109" s="18"/>
      <c r="H109" s="15"/>
      <c r="I109" s="15"/>
      <c r="J109" s="16"/>
      <c r="K109" s="5"/>
    </row>
    <row r="110" spans="1:11" ht="15" thickBot="1" x14ac:dyDescent="0.4">
      <c r="A110" s="17"/>
      <c r="B110" s="8">
        <v>0.2</v>
      </c>
      <c r="C110" s="8">
        <v>0.1</v>
      </c>
      <c r="D110" s="9">
        <v>0.1</v>
      </c>
      <c r="E110" s="9">
        <v>6</v>
      </c>
      <c r="F110" s="29">
        <f>B110*E110</f>
        <v>1.2000000000000002</v>
      </c>
      <c r="G110" s="19">
        <f>F110</f>
        <v>1.2000000000000002</v>
      </c>
      <c r="H110" s="15" t="s">
        <v>18</v>
      </c>
      <c r="I110">
        <v>531.77</v>
      </c>
      <c r="J110" s="20">
        <f>G110*I110</f>
        <v>638.12400000000002</v>
      </c>
      <c r="K110" s="41" t="s">
        <v>54</v>
      </c>
    </row>
    <row r="111" spans="1:11" ht="14" thickBot="1" x14ac:dyDescent="0.3">
      <c r="A111" s="17">
        <v>25</v>
      </c>
      <c r="B111" s="42" t="s">
        <v>128</v>
      </c>
      <c r="C111" s="43"/>
      <c r="D111" s="43"/>
      <c r="E111" s="43"/>
      <c r="F111" s="44"/>
      <c r="G111" s="18"/>
      <c r="H111" s="15"/>
      <c r="I111" s="15"/>
      <c r="J111" s="16"/>
      <c r="K111" s="5"/>
    </row>
    <row r="112" spans="1:11" ht="62.5" customHeight="1" x14ac:dyDescent="0.25">
      <c r="A112" s="14"/>
      <c r="B112" s="45" t="s">
        <v>144</v>
      </c>
      <c r="C112" s="46"/>
      <c r="D112" s="46"/>
      <c r="E112" s="46"/>
      <c r="F112" s="47"/>
      <c r="G112" s="15"/>
      <c r="H112" s="15"/>
      <c r="I112" s="15"/>
      <c r="J112" s="16"/>
      <c r="K112" s="5"/>
    </row>
    <row r="113" spans="1:13" ht="27" x14ac:dyDescent="0.25">
      <c r="A113" s="17"/>
      <c r="B113" s="7" t="s">
        <v>26</v>
      </c>
      <c r="C113" s="7" t="s">
        <v>145</v>
      </c>
      <c r="D113" s="7" t="s">
        <v>146</v>
      </c>
      <c r="E113" s="7" t="s">
        <v>28</v>
      </c>
      <c r="F113" s="7" t="s">
        <v>66</v>
      </c>
      <c r="G113" s="18"/>
      <c r="H113" s="15"/>
      <c r="I113" s="15"/>
      <c r="J113" s="16"/>
      <c r="K113" s="5"/>
    </row>
    <row r="114" spans="1:13" ht="15" thickBot="1" x14ac:dyDescent="0.4">
      <c r="A114" s="17"/>
      <c r="B114" s="8"/>
      <c r="C114" s="8"/>
      <c r="D114" s="29"/>
      <c r="E114" s="9"/>
      <c r="F114" s="29">
        <f>reinforcment!H15</f>
        <v>660.54296296296297</v>
      </c>
      <c r="G114" s="19">
        <f>F114</f>
        <v>660.54296296296297</v>
      </c>
      <c r="H114" s="15" t="s">
        <v>67</v>
      </c>
      <c r="I114">
        <v>89.89</v>
      </c>
      <c r="J114" s="20">
        <f>G114*I114</f>
        <v>59376.20694074074</v>
      </c>
      <c r="K114" s="41" t="s">
        <v>126</v>
      </c>
    </row>
    <row r="115" spans="1:13" ht="14" thickBot="1" x14ac:dyDescent="0.3">
      <c r="A115" s="17">
        <v>27</v>
      </c>
      <c r="B115" s="42" t="s">
        <v>147</v>
      </c>
      <c r="C115" s="43"/>
      <c r="D115" s="43"/>
      <c r="E115" s="43"/>
      <c r="F115" s="44"/>
      <c r="G115" s="18"/>
      <c r="H115" s="15"/>
      <c r="I115" s="15"/>
      <c r="J115" s="16"/>
      <c r="K115" s="5"/>
    </row>
    <row r="116" spans="1:13" ht="62.5" customHeight="1" x14ac:dyDescent="0.25">
      <c r="A116" s="14"/>
      <c r="B116" s="45" t="s">
        <v>150</v>
      </c>
      <c r="C116" s="46"/>
      <c r="D116" s="46"/>
      <c r="E116" s="46"/>
      <c r="F116" s="47"/>
      <c r="G116" s="15"/>
      <c r="H116" s="15"/>
      <c r="I116" s="15"/>
      <c r="J116" s="16"/>
      <c r="K116" s="5"/>
    </row>
    <row r="117" spans="1:13" x14ac:dyDescent="0.25">
      <c r="A117" s="17"/>
      <c r="B117" s="7" t="s">
        <v>26</v>
      </c>
      <c r="C117" s="7" t="s">
        <v>29</v>
      </c>
      <c r="D117" s="7" t="s">
        <v>30</v>
      </c>
      <c r="E117" s="7" t="s">
        <v>28</v>
      </c>
      <c r="F117" s="7" t="s">
        <v>31</v>
      </c>
      <c r="G117" s="18"/>
      <c r="H117" s="15"/>
      <c r="I117" s="15"/>
      <c r="J117" s="16"/>
      <c r="K117" s="5"/>
    </row>
    <row r="118" spans="1:13" ht="15" thickBot="1" x14ac:dyDescent="0.4">
      <c r="A118" s="17"/>
      <c r="B118" s="8"/>
      <c r="C118" s="8"/>
      <c r="D118" s="29"/>
      <c r="E118" s="9">
        <v>2</v>
      </c>
      <c r="F118" s="29"/>
      <c r="G118" s="19">
        <f>E118</f>
        <v>2</v>
      </c>
      <c r="H118" s="15" t="s">
        <v>42</v>
      </c>
      <c r="I118">
        <v>17980</v>
      </c>
      <c r="J118" s="20">
        <f>G118*I118</f>
        <v>35960</v>
      </c>
      <c r="K118" s="41" t="s">
        <v>178</v>
      </c>
    </row>
    <row r="119" spans="1:13" ht="14" thickBot="1" x14ac:dyDescent="0.3">
      <c r="A119" s="17">
        <v>28</v>
      </c>
      <c r="B119" s="42" t="s">
        <v>148</v>
      </c>
      <c r="C119" s="43"/>
      <c r="D119" s="43"/>
      <c r="E119" s="43"/>
      <c r="F119" s="44"/>
      <c r="G119" s="18"/>
      <c r="H119" s="15"/>
      <c r="I119" s="15"/>
      <c r="J119" s="16"/>
      <c r="K119" s="5"/>
    </row>
    <row r="120" spans="1:13" ht="62.5" customHeight="1" x14ac:dyDescent="0.25">
      <c r="A120" s="14"/>
      <c r="B120" s="45" t="s">
        <v>149</v>
      </c>
      <c r="C120" s="46"/>
      <c r="D120" s="46"/>
      <c r="E120" s="46"/>
      <c r="F120" s="47"/>
      <c r="G120" s="15"/>
      <c r="H120" s="15"/>
      <c r="I120" s="15"/>
      <c r="J120" s="16"/>
      <c r="K120" s="5"/>
    </row>
    <row r="121" spans="1:13" x14ac:dyDescent="0.25">
      <c r="A121" s="17"/>
      <c r="B121" s="7" t="s">
        <v>26</v>
      </c>
      <c r="C121" s="7" t="s">
        <v>29</v>
      </c>
      <c r="D121" s="7" t="s">
        <v>30</v>
      </c>
      <c r="E121" s="7" t="s">
        <v>28</v>
      </c>
      <c r="F121" s="7" t="s">
        <v>31</v>
      </c>
      <c r="G121" s="18"/>
      <c r="H121" s="15"/>
      <c r="I121" s="15"/>
      <c r="J121" s="16"/>
      <c r="K121" s="5"/>
    </row>
    <row r="122" spans="1:13" ht="14.5" x14ac:dyDescent="0.35">
      <c r="A122" s="17"/>
      <c r="B122" s="8"/>
      <c r="C122" s="8"/>
      <c r="D122" s="29"/>
      <c r="E122" s="9">
        <v>1</v>
      </c>
      <c r="F122" s="29"/>
      <c r="G122" s="19">
        <f>E122</f>
        <v>1</v>
      </c>
      <c r="H122" s="15" t="s">
        <v>42</v>
      </c>
      <c r="I122">
        <v>43681.07</v>
      </c>
      <c r="J122" s="20">
        <f>G122*I122</f>
        <v>43681.07</v>
      </c>
      <c r="K122" s="41" t="s">
        <v>177</v>
      </c>
    </row>
    <row r="123" spans="1:13" x14ac:dyDescent="0.25">
      <c r="A123" s="21"/>
      <c r="B123" s="37"/>
      <c r="C123" s="37"/>
      <c r="D123" s="37"/>
      <c r="E123" s="37"/>
      <c r="F123" s="37"/>
      <c r="G123" s="37"/>
      <c r="H123" s="37"/>
      <c r="I123" s="37"/>
      <c r="J123" s="38"/>
      <c r="K123" s="22"/>
    </row>
    <row r="124" spans="1:13" x14ac:dyDescent="0.25">
      <c r="A124" s="21"/>
      <c r="B124" s="37"/>
      <c r="C124" s="37"/>
      <c r="D124" s="37"/>
      <c r="E124" s="37"/>
      <c r="F124" s="37"/>
      <c r="G124" s="37"/>
      <c r="H124" s="48" t="s">
        <v>35</v>
      </c>
      <c r="I124" s="48"/>
      <c r="J124" s="23">
        <f>SUM(J10:J123)</f>
        <v>514693.93476894079</v>
      </c>
      <c r="K124" s="22"/>
      <c r="M124" s="24"/>
    </row>
    <row r="125" spans="1:13" x14ac:dyDescent="0.25">
      <c r="A125" s="25"/>
      <c r="B125" s="10"/>
      <c r="C125" s="10"/>
      <c r="D125" s="10"/>
      <c r="E125" s="10"/>
      <c r="F125" s="10"/>
      <c r="G125" s="10"/>
      <c r="H125" s="10"/>
      <c r="I125" s="10"/>
      <c r="J125" s="26"/>
      <c r="K125" s="27"/>
    </row>
    <row r="127" spans="1:13" x14ac:dyDescent="0.35">
      <c r="K127" s="28"/>
    </row>
    <row r="128" spans="1:13" x14ac:dyDescent="0.35">
      <c r="B128" s="40" t="s">
        <v>172</v>
      </c>
    </row>
    <row r="132" spans="2:2" x14ac:dyDescent="0.35">
      <c r="B132" s="40" t="s">
        <v>173</v>
      </c>
    </row>
    <row r="133" spans="2:2" x14ac:dyDescent="0.35">
      <c r="B133" s="40" t="s">
        <v>174</v>
      </c>
    </row>
  </sheetData>
  <mergeCells count="62">
    <mergeCell ref="A1:K1"/>
    <mergeCell ref="A2:K2"/>
    <mergeCell ref="B6:F6"/>
    <mergeCell ref="B7:F7"/>
    <mergeCell ref="B8:F8"/>
    <mergeCell ref="B23:F23"/>
    <mergeCell ref="B19:F19"/>
    <mergeCell ref="B20:F20"/>
    <mergeCell ref="B12:F12"/>
    <mergeCell ref="B16:F16"/>
    <mergeCell ref="B24:F24"/>
    <mergeCell ref="B28:F28"/>
    <mergeCell ref="H124:I124"/>
    <mergeCell ref="B11:F11"/>
    <mergeCell ref="B15:F15"/>
    <mergeCell ref="B27:F27"/>
    <mergeCell ref="B52:F52"/>
    <mergeCell ref="B31:F31"/>
    <mergeCell ref="B32:F32"/>
    <mergeCell ref="B35:F35"/>
    <mergeCell ref="B36:F36"/>
    <mergeCell ref="B39:F39"/>
    <mergeCell ref="B40:F40"/>
    <mergeCell ref="B43:F43"/>
    <mergeCell ref="B44:F44"/>
    <mergeCell ref="B47:F47"/>
    <mergeCell ref="B48:F48"/>
    <mergeCell ref="B51:F51"/>
    <mergeCell ref="B76:F76"/>
    <mergeCell ref="B55:F55"/>
    <mergeCell ref="B56:F56"/>
    <mergeCell ref="B59:F59"/>
    <mergeCell ref="B60:F60"/>
    <mergeCell ref="B63:F63"/>
    <mergeCell ref="B64:F64"/>
    <mergeCell ref="B67:F67"/>
    <mergeCell ref="B68:F68"/>
    <mergeCell ref="B71:F71"/>
    <mergeCell ref="B72:F72"/>
    <mergeCell ref="B75:F75"/>
    <mergeCell ref="B100:F100"/>
    <mergeCell ref="B79:F79"/>
    <mergeCell ref="B80:F80"/>
    <mergeCell ref="B83:F83"/>
    <mergeCell ref="B84:F84"/>
    <mergeCell ref="B87:F87"/>
    <mergeCell ref="B88:F88"/>
    <mergeCell ref="B91:F91"/>
    <mergeCell ref="B92:F92"/>
    <mergeCell ref="B95:F95"/>
    <mergeCell ref="B96:F96"/>
    <mergeCell ref="B99:F99"/>
    <mergeCell ref="B115:F115"/>
    <mergeCell ref="B116:F116"/>
    <mergeCell ref="B119:F119"/>
    <mergeCell ref="B120:F120"/>
    <mergeCell ref="B103:F103"/>
    <mergeCell ref="B104:F104"/>
    <mergeCell ref="B107:F107"/>
    <mergeCell ref="B108:F108"/>
    <mergeCell ref="B111:F111"/>
    <mergeCell ref="B112:F112"/>
  </mergeCells>
  <pageMargins left="0.25" right="0.25" top="0.75" bottom="0.75" header="0.3" footer="0.3"/>
  <pageSetup paperSize="9" scale="74"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K50"/>
  <sheetViews>
    <sheetView topLeftCell="A26" zoomScale="115" zoomScaleNormal="115" workbookViewId="0">
      <selection activeCell="F49" sqref="F49"/>
    </sheetView>
  </sheetViews>
  <sheetFormatPr defaultRowHeight="14.5" x14ac:dyDescent="0.35"/>
  <cols>
    <col min="1" max="1" width="25.453125" bestFit="1" customWidth="1"/>
    <col min="2" max="2" width="46.54296875" bestFit="1" customWidth="1"/>
    <col min="3" max="3" width="12.36328125" bestFit="1" customWidth="1"/>
    <col min="5" max="5" width="13.7265625" bestFit="1" customWidth="1"/>
    <col min="6" max="6" width="11.54296875" bestFit="1" customWidth="1"/>
  </cols>
  <sheetData>
    <row r="1" spans="1:10" ht="16.5" x14ac:dyDescent="0.35">
      <c r="A1" t="s">
        <v>0</v>
      </c>
      <c r="B1" t="s">
        <v>2</v>
      </c>
      <c r="C1" t="s">
        <v>1</v>
      </c>
      <c r="D1" t="s">
        <v>3</v>
      </c>
      <c r="E1" t="s">
        <v>4</v>
      </c>
      <c r="F1" t="s">
        <v>5</v>
      </c>
    </row>
    <row r="2" spans="1:10" x14ac:dyDescent="0.35">
      <c r="A2">
        <v>1</v>
      </c>
      <c r="B2" t="s">
        <v>6</v>
      </c>
      <c r="C2">
        <f>37.64+6.4</f>
        <v>44.04</v>
      </c>
    </row>
    <row r="3" spans="1:10" x14ac:dyDescent="0.35">
      <c r="B3" t="s">
        <v>62</v>
      </c>
      <c r="C3">
        <f>C2+25</f>
        <v>69.039999999999992</v>
      </c>
    </row>
    <row r="4" spans="1:10" x14ac:dyDescent="0.35">
      <c r="A4">
        <v>2</v>
      </c>
      <c r="B4" t="s">
        <v>7</v>
      </c>
      <c r="C4">
        <v>27.38</v>
      </c>
      <c r="D4">
        <v>0.21</v>
      </c>
      <c r="E4">
        <v>0.1</v>
      </c>
      <c r="F4" s="1">
        <f>PRODUCT(C4:E4)</f>
        <v>0.57497999999999994</v>
      </c>
    </row>
    <row r="5" spans="1:10" x14ac:dyDescent="0.35">
      <c r="A5">
        <v>3</v>
      </c>
      <c r="B5" t="s">
        <v>8</v>
      </c>
      <c r="C5">
        <f>27.38+6.4</f>
        <v>33.78</v>
      </c>
      <c r="D5">
        <v>0.21</v>
      </c>
      <c r="E5">
        <v>0.5</v>
      </c>
      <c r="F5" s="1">
        <f>PRODUCT(C5:E5)</f>
        <v>3.5468999999999999</v>
      </c>
    </row>
    <row r="6" spans="1:10" x14ac:dyDescent="0.35">
      <c r="A6">
        <v>4</v>
      </c>
      <c r="B6" t="s">
        <v>9</v>
      </c>
      <c r="C6">
        <f>27.38+6.4</f>
        <v>33.78</v>
      </c>
      <c r="D6">
        <v>0.21</v>
      </c>
      <c r="E6">
        <f>E5-E4</f>
        <v>0.4</v>
      </c>
      <c r="F6" s="1">
        <f>PRODUCT(C6:E6)</f>
        <v>2.83752</v>
      </c>
    </row>
    <row r="7" spans="1:10" x14ac:dyDescent="0.35">
      <c r="A7">
        <v>5</v>
      </c>
      <c r="B7" t="s">
        <v>10</v>
      </c>
      <c r="C7">
        <f>9.5+9.8+25</f>
        <v>44.3</v>
      </c>
      <c r="D7">
        <v>0.25</v>
      </c>
      <c r="E7">
        <v>1</v>
      </c>
      <c r="F7" s="1">
        <f>PRODUCT(C7:E7)</f>
        <v>11.074999999999999</v>
      </c>
    </row>
    <row r="8" spans="1:10" x14ac:dyDescent="0.35">
      <c r="A8">
        <v>6</v>
      </c>
      <c r="B8" t="s">
        <v>11</v>
      </c>
      <c r="C8">
        <v>1</v>
      </c>
      <c r="D8" t="s">
        <v>12</v>
      </c>
    </row>
    <row r="9" spans="1:10" x14ac:dyDescent="0.35">
      <c r="A9">
        <v>7</v>
      </c>
      <c r="B9" t="s">
        <v>13</v>
      </c>
      <c r="C9">
        <f>9.8+26</f>
        <v>35.799999999999997</v>
      </c>
    </row>
    <row r="10" spans="1:10" x14ac:dyDescent="0.35">
      <c r="A10">
        <v>8</v>
      </c>
      <c r="B10" t="s">
        <v>14</v>
      </c>
      <c r="C10">
        <v>9.8000000000000007</v>
      </c>
      <c r="D10">
        <v>2</v>
      </c>
      <c r="E10">
        <v>0.25</v>
      </c>
      <c r="F10">
        <v>99</v>
      </c>
      <c r="G10">
        <f>C10*D10+E10*F10</f>
        <v>44.35</v>
      </c>
    </row>
    <row r="11" spans="1:10" x14ac:dyDescent="0.35">
      <c r="A11">
        <v>9</v>
      </c>
      <c r="B11" t="s">
        <v>15</v>
      </c>
      <c r="C11">
        <v>1</v>
      </c>
      <c r="D11" t="s">
        <v>16</v>
      </c>
    </row>
    <row r="12" spans="1:10" x14ac:dyDescent="0.35">
      <c r="A12">
        <v>10</v>
      </c>
      <c r="B12" t="s">
        <v>45</v>
      </c>
      <c r="C12">
        <f>SUM(G12:J12)</f>
        <v>13</v>
      </c>
      <c r="D12" t="s">
        <v>42</v>
      </c>
      <c r="G12">
        <v>4</v>
      </c>
      <c r="H12">
        <v>1</v>
      </c>
      <c r="I12">
        <v>4</v>
      </c>
      <c r="J12">
        <v>4</v>
      </c>
    </row>
    <row r="13" spans="1:10" x14ac:dyDescent="0.35">
      <c r="A13">
        <v>11</v>
      </c>
      <c r="B13" t="s">
        <v>82</v>
      </c>
      <c r="C13">
        <v>5</v>
      </c>
      <c r="D13" t="s">
        <v>83</v>
      </c>
      <c r="E13" t="s">
        <v>84</v>
      </c>
    </row>
    <row r="14" spans="1:10" x14ac:dyDescent="0.35">
      <c r="A14">
        <v>12</v>
      </c>
      <c r="B14" t="s">
        <v>85</v>
      </c>
      <c r="C14">
        <v>2.1</v>
      </c>
      <c r="D14">
        <v>1.54</v>
      </c>
      <c r="E14">
        <v>0.1</v>
      </c>
      <c r="F14">
        <v>4</v>
      </c>
      <c r="G14">
        <f>PRODUCT(C14:F14)</f>
        <v>1.2936000000000003</v>
      </c>
    </row>
    <row r="15" spans="1:10" x14ac:dyDescent="0.35">
      <c r="A15">
        <v>13</v>
      </c>
      <c r="B15" t="s">
        <v>89</v>
      </c>
      <c r="C15">
        <v>8.1</v>
      </c>
      <c r="D15">
        <v>2.0699999999999998</v>
      </c>
      <c r="E15" s="31">
        <f>C15*D15</f>
        <v>16.766999999999999</v>
      </c>
      <c r="G15" t="s">
        <v>91</v>
      </c>
    </row>
    <row r="16" spans="1:10" x14ac:dyDescent="0.35">
      <c r="B16" t="s">
        <v>90</v>
      </c>
      <c r="C16">
        <v>0.8</v>
      </c>
      <c r="D16">
        <v>1.78</v>
      </c>
      <c r="E16">
        <v>5</v>
      </c>
      <c r="F16" s="31">
        <f>C16*D16*E16</f>
        <v>7.120000000000001</v>
      </c>
      <c r="G16" t="s">
        <v>92</v>
      </c>
    </row>
    <row r="17" spans="1:11" x14ac:dyDescent="0.35">
      <c r="C17">
        <v>2.2999999999999998</v>
      </c>
      <c r="D17">
        <v>1.9</v>
      </c>
      <c r="E17">
        <v>10</v>
      </c>
      <c r="F17" s="31">
        <f>C17*D17*E17</f>
        <v>43.699999999999989</v>
      </c>
      <c r="G17" t="s">
        <v>93</v>
      </c>
    </row>
    <row r="18" spans="1:11" x14ac:dyDescent="0.35">
      <c r="C18">
        <v>8.1</v>
      </c>
      <c r="D18">
        <v>3.6</v>
      </c>
      <c r="E18" s="31">
        <f>C18*D18</f>
        <v>29.16</v>
      </c>
      <c r="F18" t="s">
        <v>94</v>
      </c>
    </row>
    <row r="19" spans="1:11" x14ac:dyDescent="0.35">
      <c r="C19" s="31">
        <f>E15-F16+F17+E18</f>
        <v>82.506999999999991</v>
      </c>
    </row>
    <row r="20" spans="1:11" x14ac:dyDescent="0.35">
      <c r="A20">
        <v>14</v>
      </c>
      <c r="B20" t="s">
        <v>33</v>
      </c>
      <c r="C20">
        <v>6.3</v>
      </c>
      <c r="D20">
        <v>2.2999999999999998</v>
      </c>
      <c r="E20">
        <v>0.15</v>
      </c>
      <c r="F20">
        <f>C20*D20*E20</f>
        <v>2.1734999999999998</v>
      </c>
    </row>
    <row r="21" spans="1:11" x14ac:dyDescent="0.35">
      <c r="A21">
        <v>15</v>
      </c>
      <c r="B21" t="s">
        <v>115</v>
      </c>
      <c r="C21">
        <v>6.3</v>
      </c>
      <c r="D21">
        <v>2.2999999999999998</v>
      </c>
      <c r="E21">
        <v>0.15</v>
      </c>
      <c r="F21">
        <f>C21*D21*E21</f>
        <v>2.1734999999999998</v>
      </c>
      <c r="H21">
        <v>1.86</v>
      </c>
      <c r="I21">
        <v>0.186</v>
      </c>
      <c r="J21">
        <v>2</v>
      </c>
      <c r="K21">
        <f>H21*I21*J21</f>
        <v>0.69191999999999998</v>
      </c>
    </row>
    <row r="23" spans="1:11" x14ac:dyDescent="0.35">
      <c r="A23">
        <v>16</v>
      </c>
      <c r="B23" t="s">
        <v>116</v>
      </c>
      <c r="C23">
        <v>6</v>
      </c>
      <c r="D23">
        <v>1.8</v>
      </c>
      <c r="E23">
        <v>0.15</v>
      </c>
      <c r="F23">
        <v>2</v>
      </c>
      <c r="G23">
        <f>C23*D23*E23*F23</f>
        <v>3.24</v>
      </c>
      <c r="H23" t="s">
        <v>117</v>
      </c>
    </row>
    <row r="24" spans="1:11" x14ac:dyDescent="0.35">
      <c r="C24">
        <v>2</v>
      </c>
      <c r="D24">
        <v>1.8</v>
      </c>
      <c r="E24">
        <v>0.15</v>
      </c>
      <c r="F24">
        <v>2</v>
      </c>
      <c r="G24">
        <f>C24*D24*E24*F24</f>
        <v>1.08</v>
      </c>
      <c r="H24" t="s">
        <v>118</v>
      </c>
    </row>
    <row r="25" spans="1:11" x14ac:dyDescent="0.35">
      <c r="C25">
        <v>1.7</v>
      </c>
      <c r="D25">
        <v>1.5</v>
      </c>
      <c r="E25">
        <v>0.1</v>
      </c>
      <c r="F25">
        <v>1</v>
      </c>
      <c r="G25">
        <f>C25*D25*E25*F25</f>
        <v>0.255</v>
      </c>
      <c r="H25" t="s">
        <v>119</v>
      </c>
    </row>
    <row r="26" spans="1:11" x14ac:dyDescent="0.35">
      <c r="C26">
        <v>1.7</v>
      </c>
      <c r="D26">
        <v>1.35</v>
      </c>
      <c r="E26">
        <v>0.1</v>
      </c>
      <c r="F26">
        <v>1</v>
      </c>
      <c r="G26">
        <f>C26*D26*E26*F26</f>
        <v>0.22950000000000001</v>
      </c>
      <c r="H26" t="s">
        <v>120</v>
      </c>
    </row>
    <row r="27" spans="1:11" x14ac:dyDescent="0.35">
      <c r="C27">
        <v>6</v>
      </c>
      <c r="D27">
        <v>2</v>
      </c>
      <c r="E27">
        <v>0.15</v>
      </c>
      <c r="F27">
        <v>1</v>
      </c>
      <c r="G27">
        <f>C27*D27*E27*F27</f>
        <v>1.7999999999999998</v>
      </c>
      <c r="H27" t="s">
        <v>152</v>
      </c>
    </row>
    <row r="28" spans="1:11" x14ac:dyDescent="0.35">
      <c r="G28" s="31">
        <f>SUM(G23:G27)</f>
        <v>6.6044999999999998</v>
      </c>
    </row>
    <row r="29" spans="1:11" x14ac:dyDescent="0.35">
      <c r="A29">
        <v>17</v>
      </c>
      <c r="B29" t="s">
        <v>123</v>
      </c>
      <c r="C29">
        <v>6</v>
      </c>
      <c r="D29">
        <v>1.8</v>
      </c>
      <c r="E29">
        <v>2</v>
      </c>
      <c r="F29">
        <f>C29*D29*E29</f>
        <v>21.6</v>
      </c>
    </row>
    <row r="30" spans="1:11" x14ac:dyDescent="0.35">
      <c r="C30">
        <v>5.7</v>
      </c>
      <c r="D30">
        <v>1.8</v>
      </c>
      <c r="E30">
        <v>2</v>
      </c>
      <c r="F30">
        <f t="shared" ref="F30:F34" si="0">C30*D30*E30</f>
        <v>20.52</v>
      </c>
    </row>
    <row r="31" spans="1:11" x14ac:dyDescent="0.35">
      <c r="C31">
        <v>2</v>
      </c>
      <c r="D31">
        <v>1.8</v>
      </c>
      <c r="E31">
        <v>2</v>
      </c>
      <c r="F31">
        <f t="shared" si="0"/>
        <v>7.2</v>
      </c>
    </row>
    <row r="32" spans="1:11" x14ac:dyDescent="0.35">
      <c r="C32">
        <v>1.7</v>
      </c>
      <c r="D32">
        <v>1.8</v>
      </c>
      <c r="E32">
        <v>2</v>
      </c>
      <c r="F32">
        <f t="shared" si="0"/>
        <v>6.12</v>
      </c>
    </row>
    <row r="33" spans="1:6" x14ac:dyDescent="0.35">
      <c r="C33">
        <v>1.7</v>
      </c>
      <c r="D33">
        <v>1.5</v>
      </c>
      <c r="E33">
        <v>4</v>
      </c>
      <c r="F33">
        <f t="shared" si="0"/>
        <v>10.199999999999999</v>
      </c>
    </row>
    <row r="34" spans="1:6" x14ac:dyDescent="0.35">
      <c r="C34">
        <v>1.7</v>
      </c>
      <c r="D34">
        <v>1.35</v>
      </c>
      <c r="E34">
        <v>4</v>
      </c>
      <c r="F34">
        <f t="shared" si="0"/>
        <v>9.18</v>
      </c>
    </row>
    <row r="35" spans="1:6" x14ac:dyDescent="0.35">
      <c r="F35" s="31">
        <f>SUM(F29:F34)</f>
        <v>74.819999999999993</v>
      </c>
    </row>
    <row r="37" spans="1:6" x14ac:dyDescent="0.35">
      <c r="A37">
        <v>18</v>
      </c>
      <c r="B37" t="s">
        <v>129</v>
      </c>
    </row>
    <row r="38" spans="1:6" x14ac:dyDescent="0.35">
      <c r="C38" t="s">
        <v>131</v>
      </c>
      <c r="D38" t="s">
        <v>28</v>
      </c>
      <c r="E38" t="s">
        <v>132</v>
      </c>
      <c r="F38" t="s">
        <v>133</v>
      </c>
    </row>
    <row r="39" spans="1:6" x14ac:dyDescent="0.35">
      <c r="A39" t="s">
        <v>130</v>
      </c>
      <c r="B39">
        <v>3.57</v>
      </c>
      <c r="C39">
        <v>6</v>
      </c>
      <c r="D39">
        <f>C39/0.15+1</f>
        <v>41</v>
      </c>
      <c r="E39">
        <f>B39*D39</f>
        <v>146.37</v>
      </c>
      <c r="F39">
        <f>E39*2</f>
        <v>292.74</v>
      </c>
    </row>
    <row r="40" spans="1:6" x14ac:dyDescent="0.35">
      <c r="A40" t="s">
        <v>134</v>
      </c>
      <c r="B40">
        <v>5.94</v>
      </c>
      <c r="D40">
        <v>24</v>
      </c>
      <c r="E40">
        <f>B40*D40</f>
        <v>142.56</v>
      </c>
      <c r="F40">
        <f>E40*2</f>
        <v>285.12</v>
      </c>
    </row>
    <row r="41" spans="1:6" x14ac:dyDescent="0.35">
      <c r="A41" t="s">
        <v>135</v>
      </c>
      <c r="B41">
        <v>3.57</v>
      </c>
      <c r="C41">
        <v>2</v>
      </c>
      <c r="D41">
        <f>C41/0.15+1</f>
        <v>14.333333333333334</v>
      </c>
      <c r="E41">
        <f>B41*D41</f>
        <v>51.17</v>
      </c>
      <c r="F41">
        <f>E41*2</f>
        <v>102.34</v>
      </c>
    </row>
    <row r="42" spans="1:6" x14ac:dyDescent="0.35">
      <c r="A42" t="s">
        <v>136</v>
      </c>
      <c r="B42">
        <v>1.94</v>
      </c>
      <c r="D42">
        <v>24</v>
      </c>
      <c r="E42">
        <f>B42*D42</f>
        <v>46.56</v>
      </c>
      <c r="F42">
        <f>E42*2</f>
        <v>93.12</v>
      </c>
    </row>
    <row r="43" spans="1:6" x14ac:dyDescent="0.35">
      <c r="A43" t="s">
        <v>137</v>
      </c>
      <c r="B43">
        <v>2.92</v>
      </c>
      <c r="C43">
        <v>1.7</v>
      </c>
      <c r="D43">
        <f>C43/0.15+1</f>
        <v>12.333333333333334</v>
      </c>
      <c r="F43" s="32">
        <f>B43*D43</f>
        <v>36.013333333333335</v>
      </c>
    </row>
    <row r="44" spans="1:6" x14ac:dyDescent="0.35">
      <c r="A44" t="s">
        <v>138</v>
      </c>
      <c r="B44">
        <v>1.64</v>
      </c>
      <c r="D44">
        <v>20</v>
      </c>
      <c r="F44" s="1">
        <f>B44*D44</f>
        <v>32.799999999999997</v>
      </c>
    </row>
    <row r="45" spans="1:6" x14ac:dyDescent="0.35">
      <c r="A45" t="s">
        <v>139</v>
      </c>
      <c r="B45">
        <v>2.62</v>
      </c>
      <c r="C45">
        <v>1.7</v>
      </c>
      <c r="D45">
        <f>C45/0.15+1</f>
        <v>12.333333333333334</v>
      </c>
      <c r="F45" s="32">
        <f>B45*D45</f>
        <v>32.31333333333334</v>
      </c>
    </row>
    <row r="46" spans="1:6" x14ac:dyDescent="0.35">
      <c r="A46" t="s">
        <v>140</v>
      </c>
      <c r="B46">
        <v>1.64</v>
      </c>
      <c r="D46">
        <v>18</v>
      </c>
      <c r="F46" s="32">
        <f>B46*D46</f>
        <v>29.52</v>
      </c>
    </row>
    <row r="47" spans="1:6" x14ac:dyDescent="0.35">
      <c r="A47" t="s">
        <v>141</v>
      </c>
      <c r="B47">
        <v>6.0449999999999999</v>
      </c>
      <c r="D47">
        <v>15</v>
      </c>
      <c r="F47" s="32">
        <f>B47*D47*2</f>
        <v>181.35</v>
      </c>
    </row>
    <row r="48" spans="1:6" x14ac:dyDescent="0.35">
      <c r="A48" t="s">
        <v>142</v>
      </c>
      <c r="B48">
        <v>1.92</v>
      </c>
      <c r="D48">
        <v>41</v>
      </c>
      <c r="F48" s="32">
        <f>B48*D48*2</f>
        <v>157.44</v>
      </c>
    </row>
    <row r="49" spans="1:6" x14ac:dyDescent="0.35">
      <c r="F49" s="33">
        <f>SUM(F39:F48)</f>
        <v>1242.7566666666667</v>
      </c>
    </row>
    <row r="50" spans="1:6" x14ac:dyDescent="0.35">
      <c r="A50" t="s">
        <v>143</v>
      </c>
      <c r="B50" s="33">
        <f>10^2/162*F49</f>
        <v>767.13374485596705</v>
      </c>
    </row>
  </sheetData>
  <pageMargins left="0.7" right="0.7" top="0.75" bottom="0.75" header="0.3" footer="0.3"/>
  <pageSetup orientation="portrait" horizontalDpi="0"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3D39B-1D2C-4A2A-82F6-3A8008D21D94}">
  <dimension ref="A2:I15"/>
  <sheetViews>
    <sheetView workbookViewId="0">
      <selection activeCell="H21" sqref="H21"/>
    </sheetView>
  </sheetViews>
  <sheetFormatPr defaultRowHeight="14.5" x14ac:dyDescent="0.35"/>
  <cols>
    <col min="2" max="3" width="28.54296875" customWidth="1"/>
    <col min="9" max="9" width="27.90625" customWidth="1"/>
  </cols>
  <sheetData>
    <row r="2" spans="1:9" x14ac:dyDescent="0.35">
      <c r="A2" t="s">
        <v>153</v>
      </c>
      <c r="B2" t="s">
        <v>154</v>
      </c>
      <c r="C2" t="s">
        <v>158</v>
      </c>
      <c r="D2" t="s">
        <v>155</v>
      </c>
      <c r="E2" t="s">
        <v>156</v>
      </c>
      <c r="F2" t="s">
        <v>64</v>
      </c>
      <c r="G2" t="s">
        <v>28</v>
      </c>
      <c r="H2" t="s">
        <v>66</v>
      </c>
      <c r="I2" t="s">
        <v>25</v>
      </c>
    </row>
    <row r="3" spans="1:9" x14ac:dyDescent="0.35">
      <c r="A3">
        <v>1</v>
      </c>
      <c r="B3" t="s">
        <v>157</v>
      </c>
      <c r="C3" t="s">
        <v>159</v>
      </c>
      <c r="D3">
        <v>0</v>
      </c>
      <c r="E3">
        <v>12</v>
      </c>
      <c r="F3" s="1">
        <f t="shared" ref="F3:F8" si="0">E3^2/162</f>
        <v>0.88888888888888884</v>
      </c>
      <c r="G3" s="1">
        <v>0</v>
      </c>
      <c r="H3">
        <f t="shared" ref="H3:H8" si="1">D3*F3*G3</f>
        <v>0</v>
      </c>
      <c r="I3" t="s">
        <v>160</v>
      </c>
    </row>
    <row r="4" spans="1:9" x14ac:dyDescent="0.35">
      <c r="A4">
        <v>2</v>
      </c>
      <c r="B4" t="s">
        <v>162</v>
      </c>
      <c r="C4" t="s">
        <v>161</v>
      </c>
      <c r="D4">
        <v>6</v>
      </c>
      <c r="E4">
        <v>12</v>
      </c>
      <c r="F4" s="1">
        <f t="shared" si="0"/>
        <v>0.88888888888888884</v>
      </c>
      <c r="G4" s="1">
        <v>37</v>
      </c>
      <c r="H4" s="39">
        <f t="shared" si="1"/>
        <v>197.33333333333331</v>
      </c>
      <c r="I4" t="s">
        <v>163</v>
      </c>
    </row>
    <row r="5" spans="1:9" x14ac:dyDescent="0.35">
      <c r="A5">
        <v>3</v>
      </c>
      <c r="B5" t="s">
        <v>164</v>
      </c>
      <c r="C5" t="s">
        <v>159</v>
      </c>
      <c r="D5">
        <v>5.52</v>
      </c>
      <c r="E5">
        <v>12</v>
      </c>
      <c r="F5" s="1">
        <f t="shared" si="0"/>
        <v>0.88888888888888884</v>
      </c>
      <c r="G5">
        <v>41</v>
      </c>
      <c r="H5" s="39">
        <f t="shared" si="1"/>
        <v>201.17333333333332</v>
      </c>
      <c r="I5" t="s">
        <v>165</v>
      </c>
    </row>
    <row r="6" spans="1:9" x14ac:dyDescent="0.35">
      <c r="A6">
        <v>4</v>
      </c>
      <c r="B6" t="s">
        <v>166</v>
      </c>
      <c r="C6" t="s">
        <v>159</v>
      </c>
      <c r="D6">
        <v>1.92</v>
      </c>
      <c r="E6">
        <v>12</v>
      </c>
      <c r="F6" s="1">
        <f t="shared" si="0"/>
        <v>0.88888888888888884</v>
      </c>
      <c r="G6">
        <v>12</v>
      </c>
      <c r="H6" s="39">
        <f t="shared" si="1"/>
        <v>20.479999999999997</v>
      </c>
      <c r="I6" t="s">
        <v>167</v>
      </c>
    </row>
    <row r="7" spans="1:9" x14ac:dyDescent="0.35">
      <c r="A7">
        <v>5</v>
      </c>
      <c r="B7" t="s">
        <v>168</v>
      </c>
      <c r="C7" t="s">
        <v>159</v>
      </c>
      <c r="D7">
        <v>1.92</v>
      </c>
      <c r="E7">
        <v>12</v>
      </c>
      <c r="F7" s="1">
        <f t="shared" si="0"/>
        <v>0.88888888888888884</v>
      </c>
      <c r="G7">
        <v>10</v>
      </c>
      <c r="H7" s="39">
        <f t="shared" si="1"/>
        <v>17.066666666666666</v>
      </c>
      <c r="I7" t="s">
        <v>167</v>
      </c>
    </row>
    <row r="8" spans="1:9" x14ac:dyDescent="0.35">
      <c r="A8">
        <v>6</v>
      </c>
      <c r="B8" t="s">
        <v>169</v>
      </c>
      <c r="C8" t="s">
        <v>159</v>
      </c>
      <c r="D8">
        <v>1.92</v>
      </c>
      <c r="E8">
        <v>12</v>
      </c>
      <c r="F8" s="1">
        <f t="shared" si="0"/>
        <v>0.88888888888888884</v>
      </c>
      <c r="G8">
        <v>9</v>
      </c>
      <c r="H8" s="39">
        <f t="shared" si="1"/>
        <v>15.36</v>
      </c>
      <c r="I8" t="s">
        <v>167</v>
      </c>
    </row>
    <row r="10" spans="1:9" x14ac:dyDescent="0.35">
      <c r="C10" t="s">
        <v>141</v>
      </c>
      <c r="D10">
        <v>6.0449999999999999</v>
      </c>
      <c r="E10">
        <v>10</v>
      </c>
      <c r="F10" s="1">
        <f>E10^2/162</f>
        <v>0.61728395061728392</v>
      </c>
      <c r="G10">
        <v>30</v>
      </c>
      <c r="H10" s="39">
        <f t="shared" ref="H10:H11" si="2">D10*F10*G10</f>
        <v>111.94444444444444</v>
      </c>
      <c r="I10" t="s">
        <v>171</v>
      </c>
    </row>
    <row r="11" spans="1:9" x14ac:dyDescent="0.35">
      <c r="C11" t="s">
        <v>142</v>
      </c>
      <c r="D11">
        <v>1.92</v>
      </c>
      <c r="E11">
        <v>10</v>
      </c>
      <c r="F11" s="1">
        <f>E11^2/162</f>
        <v>0.61728395061728392</v>
      </c>
      <c r="G11">
        <v>82</v>
      </c>
      <c r="H11" s="39">
        <f t="shared" si="2"/>
        <v>97.185185185185176</v>
      </c>
      <c r="I11" t="s">
        <v>171</v>
      </c>
    </row>
    <row r="15" spans="1:9" x14ac:dyDescent="0.35">
      <c r="B15" t="s">
        <v>170</v>
      </c>
      <c r="H15" s="31">
        <f>SUM(H3:H14)</f>
        <v>660.54296296296297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Estimate</vt:lpstr>
      <vt:lpstr>Measurement</vt:lpstr>
      <vt:lpstr>reinforcment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NRDCL</dc:creator>
  <cp:lastModifiedBy>Bishal Subba</cp:lastModifiedBy>
  <dcterms:created xsi:type="dcterms:W3CDTF">2015-06-05T18:17:20Z</dcterms:created>
  <dcterms:modified xsi:type="dcterms:W3CDTF">2025-06-17T04:43:26Z</dcterms:modified>
</cp:coreProperties>
</file>